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24226"/>
  <mc:AlternateContent xmlns:mc="http://schemas.openxmlformats.org/markup-compatibility/2006">
    <mc:Choice Requires="x15">
      <x15ac:absPath xmlns:x15ac="http://schemas.microsoft.com/office/spreadsheetml/2010/11/ac" url="D:\Rika\2026\BKU 2026\"/>
    </mc:Choice>
  </mc:AlternateContent>
  <xr:revisionPtr revIDLastSave="0" documentId="13_ncr:1_{A6D57D9F-0634-4FE4-9814-A4DCB6CC7768}" xr6:coauthVersionLast="47" xr6:coauthVersionMax="47" xr10:uidLastSave="{00000000-0000-0000-0000-000000000000}"/>
  <bookViews>
    <workbookView xWindow="-120" yWindow="-120" windowWidth="29040" windowHeight="15840" activeTab="3" xr2:uid="{00000000-000D-0000-FFFF-FFFF00000000}"/>
  </bookViews>
  <sheets>
    <sheet name="BKU" sheetId="1" r:id="rId1"/>
    <sheet name="B Pajak" sheetId="2" r:id="rId2"/>
    <sheet name="Tu2P Kas" sheetId="4" r:id="rId3"/>
    <sheet name="Fungsional FIX" sheetId="5" r:id="rId4"/>
  </sheets>
  <externalReferences>
    <externalReference r:id="rId5"/>
    <externalReference r:id="rId6"/>
  </externalReferences>
  <definedNames>
    <definedName name="_xlnm.Print_Area" localSheetId="1">'B Pajak'!$A$1:$Q$61</definedName>
    <definedName name="_xlnm.Print_Area" localSheetId="0">BKU!$A$1:$R$292</definedName>
    <definedName name="_xlnm.Print_Titles" localSheetId="1">'B Pajak'!$9:$9</definedName>
    <definedName name="_xlnm.Print_Titles" localSheetId="0">BKU!$11:$11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O90" i="5" l="1"/>
  <c r="O88" i="5"/>
  <c r="O84" i="5"/>
  <c r="O80" i="5"/>
  <c r="O76" i="5"/>
  <c r="O74" i="5"/>
  <c r="O70" i="5"/>
  <c r="O66" i="5"/>
  <c r="O92" i="5"/>
  <c r="O86" i="5"/>
  <c r="O82" i="5"/>
  <c r="O72" i="5"/>
  <c r="O68" i="5"/>
  <c r="R117" i="5"/>
  <c r="R116" i="5"/>
  <c r="R115" i="5"/>
  <c r="R114" i="5"/>
  <c r="R507" i="5"/>
  <c r="Q13" i="1"/>
  <c r="P13" i="1"/>
  <c r="S279" i="5" l="1"/>
  <c r="Q27" i="2" l="1"/>
  <c r="I30" i="2"/>
  <c r="Q22" i="2" l="1"/>
  <c r="I24" i="2"/>
  <c r="Q18" i="2"/>
  <c r="I20" i="2"/>
  <c r="X112" i="5" l="1"/>
  <c r="X113" i="5"/>
  <c r="O64" i="5" l="1"/>
  <c r="V542" i="5" l="1"/>
  <c r="S542" i="5"/>
  <c r="P542" i="5"/>
  <c r="V541" i="5"/>
  <c r="S541" i="5"/>
  <c r="P541" i="5"/>
  <c r="W541" i="5" s="1"/>
  <c r="V540" i="5"/>
  <c r="S540" i="5"/>
  <c r="P540" i="5"/>
  <c r="V539" i="5"/>
  <c r="S539" i="5"/>
  <c r="P539" i="5"/>
  <c r="V538" i="5"/>
  <c r="S538" i="5"/>
  <c r="P538" i="5"/>
  <c r="U527" i="5"/>
  <c r="V527" i="5" s="1"/>
  <c r="T527" i="5"/>
  <c r="V525" i="5"/>
  <c r="S525" i="5"/>
  <c r="P525" i="5"/>
  <c r="V524" i="5"/>
  <c r="S524" i="5"/>
  <c r="P524" i="5"/>
  <c r="V523" i="5"/>
  <c r="S523" i="5"/>
  <c r="P523" i="5"/>
  <c r="W523" i="5" s="1"/>
  <c r="V522" i="5"/>
  <c r="S522" i="5"/>
  <c r="P522" i="5"/>
  <c r="V521" i="5"/>
  <c r="S521" i="5"/>
  <c r="P521" i="5"/>
  <c r="V519" i="5"/>
  <c r="V513" i="5"/>
  <c r="S513" i="5"/>
  <c r="P513" i="5"/>
  <c r="U512" i="5"/>
  <c r="T512" i="5"/>
  <c r="V512" i="5" s="1"/>
  <c r="R512" i="5"/>
  <c r="Q512" i="5"/>
  <c r="O512" i="5"/>
  <c r="N512" i="5"/>
  <c r="M512" i="5"/>
  <c r="U511" i="5"/>
  <c r="T511" i="5"/>
  <c r="V511" i="5" s="1"/>
  <c r="R511" i="5"/>
  <c r="Q511" i="5"/>
  <c r="O511" i="5"/>
  <c r="N511" i="5"/>
  <c r="M511" i="5"/>
  <c r="V509" i="5"/>
  <c r="S509" i="5"/>
  <c r="P509" i="5"/>
  <c r="V508" i="5"/>
  <c r="S508" i="5"/>
  <c r="W508" i="5" s="1"/>
  <c r="X508" i="5" s="1"/>
  <c r="P508" i="5"/>
  <c r="V507" i="5"/>
  <c r="S507" i="5"/>
  <c r="P507" i="5"/>
  <c r="V506" i="5"/>
  <c r="S506" i="5"/>
  <c r="P506" i="5"/>
  <c r="V505" i="5"/>
  <c r="S505" i="5"/>
  <c r="P505" i="5"/>
  <c r="U504" i="5"/>
  <c r="U503" i="5" s="1"/>
  <c r="T504" i="5"/>
  <c r="R504" i="5"/>
  <c r="R503" i="5" s="1"/>
  <c r="Q504" i="5"/>
  <c r="O504" i="5"/>
  <c r="O503" i="5" s="1"/>
  <c r="N504" i="5"/>
  <c r="P504" i="5" s="1"/>
  <c r="M504" i="5"/>
  <c r="V503" i="5"/>
  <c r="T503" i="5"/>
  <c r="N503" i="5"/>
  <c r="M503" i="5"/>
  <c r="W501" i="5"/>
  <c r="X501" i="5" s="1"/>
  <c r="V501" i="5"/>
  <c r="S501" i="5"/>
  <c r="P501" i="5"/>
  <c r="V500" i="5"/>
  <c r="S500" i="5"/>
  <c r="P500" i="5"/>
  <c r="V499" i="5"/>
  <c r="S499" i="5"/>
  <c r="P499" i="5"/>
  <c r="V498" i="5"/>
  <c r="S498" i="5"/>
  <c r="P498" i="5"/>
  <c r="V497" i="5"/>
  <c r="S497" i="5"/>
  <c r="P497" i="5"/>
  <c r="W497" i="5" s="1"/>
  <c r="X497" i="5" s="1"/>
  <c r="V496" i="5"/>
  <c r="S496" i="5"/>
  <c r="P496" i="5"/>
  <c r="W496" i="5" s="1"/>
  <c r="X496" i="5" s="1"/>
  <c r="V495" i="5"/>
  <c r="S495" i="5"/>
  <c r="P495" i="5"/>
  <c r="U494" i="5"/>
  <c r="U493" i="5" s="1"/>
  <c r="U492" i="5" s="1"/>
  <c r="U491" i="5" s="1"/>
  <c r="U490" i="5" s="1"/>
  <c r="T494" i="5"/>
  <c r="R494" i="5"/>
  <c r="Q494" i="5"/>
  <c r="O494" i="5"/>
  <c r="O493" i="5" s="1"/>
  <c r="N494" i="5"/>
  <c r="M494" i="5"/>
  <c r="T493" i="5"/>
  <c r="T492" i="5" s="1"/>
  <c r="T491" i="5" s="1"/>
  <c r="T490" i="5" s="1"/>
  <c r="V490" i="5" s="1"/>
  <c r="R493" i="5"/>
  <c r="N493" i="5"/>
  <c r="V488" i="5"/>
  <c r="S488" i="5"/>
  <c r="P488" i="5"/>
  <c r="U487" i="5"/>
  <c r="T487" i="5"/>
  <c r="V487" i="5" s="1"/>
  <c r="R487" i="5"/>
  <c r="Q487" i="5"/>
  <c r="O487" i="5"/>
  <c r="O486" i="5" s="1"/>
  <c r="N487" i="5"/>
  <c r="M487" i="5"/>
  <c r="U486" i="5"/>
  <c r="R486" i="5"/>
  <c r="Q486" i="5"/>
  <c r="M486" i="5"/>
  <c r="W484" i="5"/>
  <c r="X484" i="5" s="1"/>
  <c r="V484" i="5"/>
  <c r="S484" i="5"/>
  <c r="P484" i="5"/>
  <c r="U483" i="5"/>
  <c r="T483" i="5"/>
  <c r="R483" i="5"/>
  <c r="Q483" i="5"/>
  <c r="S483" i="5" s="1"/>
  <c r="O483" i="5"/>
  <c r="N483" i="5"/>
  <c r="M483" i="5"/>
  <c r="W481" i="5"/>
  <c r="X481" i="5" s="1"/>
  <c r="V481" i="5"/>
  <c r="S481" i="5"/>
  <c r="P481" i="5"/>
  <c r="U480" i="5"/>
  <c r="U479" i="5" s="1"/>
  <c r="U478" i="5" s="1"/>
  <c r="U477" i="5" s="1"/>
  <c r="T480" i="5"/>
  <c r="R480" i="5"/>
  <c r="Q480" i="5"/>
  <c r="P480" i="5"/>
  <c r="O480" i="5"/>
  <c r="N480" i="5"/>
  <c r="M480" i="5"/>
  <c r="M479" i="5" s="1"/>
  <c r="T479" i="5"/>
  <c r="R479" i="5"/>
  <c r="O479" i="5"/>
  <c r="N479" i="5"/>
  <c r="P479" i="5" s="1"/>
  <c r="V475" i="5"/>
  <c r="S475" i="5"/>
  <c r="P475" i="5"/>
  <c r="W475" i="5" s="1"/>
  <c r="X475" i="5" s="1"/>
  <c r="V474" i="5"/>
  <c r="S474" i="5"/>
  <c r="P474" i="5"/>
  <c r="U473" i="5"/>
  <c r="T473" i="5"/>
  <c r="R473" i="5"/>
  <c r="Q473" i="5"/>
  <c r="O473" i="5"/>
  <c r="O472" i="5" s="1"/>
  <c r="N473" i="5"/>
  <c r="M473" i="5"/>
  <c r="T472" i="5"/>
  <c r="R472" i="5"/>
  <c r="Q472" i="5"/>
  <c r="N472" i="5"/>
  <c r="P472" i="5" s="1"/>
  <c r="M472" i="5"/>
  <c r="V470" i="5"/>
  <c r="S470" i="5"/>
  <c r="P470" i="5"/>
  <c r="W470" i="5" s="1"/>
  <c r="X470" i="5" s="1"/>
  <c r="V469" i="5"/>
  <c r="S469" i="5"/>
  <c r="P469" i="5"/>
  <c r="W469" i="5" s="1"/>
  <c r="X469" i="5" s="1"/>
  <c r="U468" i="5"/>
  <c r="T468" i="5"/>
  <c r="R468" i="5"/>
  <c r="Q468" i="5"/>
  <c r="S468" i="5" s="1"/>
  <c r="O468" i="5"/>
  <c r="N468" i="5"/>
  <c r="M468" i="5"/>
  <c r="U467" i="5"/>
  <c r="R467" i="5"/>
  <c r="Q467" i="5"/>
  <c r="O467" i="5"/>
  <c r="M467" i="5"/>
  <c r="V465" i="5"/>
  <c r="S465" i="5"/>
  <c r="P465" i="5"/>
  <c r="W465" i="5" s="1"/>
  <c r="X465" i="5" s="1"/>
  <c r="V464" i="5"/>
  <c r="S464" i="5"/>
  <c r="P464" i="5"/>
  <c r="W464" i="5" s="1"/>
  <c r="X464" i="5" s="1"/>
  <c r="V463" i="5"/>
  <c r="U463" i="5"/>
  <c r="T463" i="5"/>
  <c r="R463" i="5"/>
  <c r="R462" i="5" s="1"/>
  <c r="R461" i="5" s="1"/>
  <c r="R460" i="5" s="1"/>
  <c r="R459" i="5" s="1"/>
  <c r="R458" i="5" s="1"/>
  <c r="Q463" i="5"/>
  <c r="O463" i="5"/>
  <c r="N463" i="5"/>
  <c r="U462" i="5"/>
  <c r="U461" i="5" s="1"/>
  <c r="U460" i="5" s="1"/>
  <c r="U459" i="5" s="1"/>
  <c r="U458" i="5" s="1"/>
  <c r="T462" i="5"/>
  <c r="T461" i="5" s="1"/>
  <c r="O462" i="5"/>
  <c r="O461" i="5"/>
  <c r="O460" i="5" s="1"/>
  <c r="O459" i="5" s="1"/>
  <c r="O458" i="5" s="1"/>
  <c r="M459" i="5"/>
  <c r="M458" i="5"/>
  <c r="V453" i="5"/>
  <c r="S453" i="5"/>
  <c r="P453" i="5"/>
  <c r="W453" i="5" s="1"/>
  <c r="X453" i="5" s="1"/>
  <c r="V452" i="5"/>
  <c r="S452" i="5"/>
  <c r="P452" i="5"/>
  <c r="V451" i="5"/>
  <c r="W451" i="5" s="1"/>
  <c r="X451" i="5" s="1"/>
  <c r="S451" i="5"/>
  <c r="P451" i="5"/>
  <c r="U450" i="5"/>
  <c r="T450" i="5"/>
  <c r="R450" i="5"/>
  <c r="Q450" i="5"/>
  <c r="S450" i="5" s="1"/>
  <c r="O450" i="5"/>
  <c r="N450" i="5"/>
  <c r="M450" i="5"/>
  <c r="U449" i="5"/>
  <c r="R449" i="5"/>
  <c r="Q449" i="5"/>
  <c r="S449" i="5" s="1"/>
  <c r="N449" i="5"/>
  <c r="M449" i="5"/>
  <c r="U448" i="5"/>
  <c r="U447" i="5" s="1"/>
  <c r="U446" i="5" s="1"/>
  <c r="R448" i="5"/>
  <c r="N448" i="5"/>
  <c r="M448" i="5"/>
  <c r="R447" i="5"/>
  <c r="N447" i="5"/>
  <c r="N446" i="5" s="1"/>
  <c r="M447" i="5"/>
  <c r="R446" i="5"/>
  <c r="M446" i="5"/>
  <c r="V444" i="5"/>
  <c r="S444" i="5"/>
  <c r="P444" i="5"/>
  <c r="W444" i="5" s="1"/>
  <c r="X444" i="5" s="1"/>
  <c r="U443" i="5"/>
  <c r="T443" i="5"/>
  <c r="R443" i="5"/>
  <c r="Q443" i="5"/>
  <c r="O443" i="5"/>
  <c r="P443" i="5" s="1"/>
  <c r="N443" i="5"/>
  <c r="M443" i="5"/>
  <c r="M442" i="5" s="1"/>
  <c r="U442" i="5"/>
  <c r="R442" i="5"/>
  <c r="P442" i="5"/>
  <c r="O442" i="5"/>
  <c r="N442" i="5"/>
  <c r="V440" i="5"/>
  <c r="S440" i="5"/>
  <c r="P440" i="5"/>
  <c r="V439" i="5"/>
  <c r="S439" i="5"/>
  <c r="P439" i="5"/>
  <c r="V438" i="5"/>
  <c r="S438" i="5"/>
  <c r="P438" i="5"/>
  <c r="V437" i="5"/>
  <c r="S437" i="5"/>
  <c r="P437" i="5"/>
  <c r="W437" i="5" s="1"/>
  <c r="X437" i="5" s="1"/>
  <c r="U436" i="5"/>
  <c r="T436" i="5"/>
  <c r="V436" i="5" s="1"/>
  <c r="R436" i="5"/>
  <c r="Q436" i="5"/>
  <c r="O436" i="5"/>
  <c r="P436" i="5" s="1"/>
  <c r="N436" i="5"/>
  <c r="M436" i="5"/>
  <c r="M435" i="5" s="1"/>
  <c r="M434" i="5" s="1"/>
  <c r="M433" i="5" s="1"/>
  <c r="U435" i="5"/>
  <c r="R435" i="5"/>
  <c r="R434" i="5" s="1"/>
  <c r="N435" i="5"/>
  <c r="N434" i="5" s="1"/>
  <c r="U434" i="5"/>
  <c r="U433" i="5" s="1"/>
  <c r="U432" i="5" s="1"/>
  <c r="R433" i="5"/>
  <c r="R432" i="5" s="1"/>
  <c r="N433" i="5"/>
  <c r="M432" i="5"/>
  <c r="U428" i="5"/>
  <c r="T428" i="5"/>
  <c r="R428" i="5"/>
  <c r="Q428" i="5"/>
  <c r="O428" i="5"/>
  <c r="N428" i="5"/>
  <c r="P428" i="5" s="1"/>
  <c r="R427" i="5"/>
  <c r="O427" i="5"/>
  <c r="N427" i="5"/>
  <c r="P427" i="5" s="1"/>
  <c r="R426" i="5"/>
  <c r="O426" i="5"/>
  <c r="N426" i="5"/>
  <c r="M426" i="5"/>
  <c r="R425" i="5"/>
  <c r="R424" i="5" s="1"/>
  <c r="R423" i="5" s="1"/>
  <c r="R422" i="5" s="1"/>
  <c r="R421" i="5" s="1"/>
  <c r="O425" i="5"/>
  <c r="O424" i="5" s="1"/>
  <c r="O423" i="5" s="1"/>
  <c r="O422" i="5" s="1"/>
  <c r="O421" i="5" s="1"/>
  <c r="M425" i="5"/>
  <c r="M424" i="5" s="1"/>
  <c r="V418" i="5"/>
  <c r="W418" i="5" s="1"/>
  <c r="X418" i="5" s="1"/>
  <c r="S418" i="5"/>
  <c r="P418" i="5"/>
  <c r="U417" i="5"/>
  <c r="T417" i="5"/>
  <c r="V417" i="5" s="1"/>
  <c r="S417" i="5"/>
  <c r="R417" i="5"/>
  <c r="Q417" i="5"/>
  <c r="P417" i="5"/>
  <c r="W417" i="5" s="1"/>
  <c r="X417" i="5" s="1"/>
  <c r="O417" i="5"/>
  <c r="N417" i="5"/>
  <c r="M417" i="5"/>
  <c r="U416" i="5"/>
  <c r="S416" i="5"/>
  <c r="R416" i="5"/>
  <c r="Q416" i="5"/>
  <c r="O416" i="5"/>
  <c r="P416" i="5" s="1"/>
  <c r="N416" i="5"/>
  <c r="M416" i="5"/>
  <c r="U414" i="5"/>
  <c r="T414" i="5"/>
  <c r="S414" i="5"/>
  <c r="R414" i="5"/>
  <c r="Q414" i="5"/>
  <c r="O414" i="5"/>
  <c r="P414" i="5" s="1"/>
  <c r="N414" i="5"/>
  <c r="U413" i="5"/>
  <c r="R413" i="5"/>
  <c r="R412" i="5" s="1"/>
  <c r="R411" i="5" s="1"/>
  <c r="R410" i="5" s="1"/>
  <c r="R409" i="5" s="1"/>
  <c r="Q413" i="5"/>
  <c r="N413" i="5"/>
  <c r="M413" i="5"/>
  <c r="M412" i="5" s="1"/>
  <c r="U412" i="5"/>
  <c r="Q412" i="5"/>
  <c r="N412" i="5"/>
  <c r="N411" i="5"/>
  <c r="N410" i="5"/>
  <c r="N409" i="5" s="1"/>
  <c r="V407" i="5"/>
  <c r="S407" i="5"/>
  <c r="P407" i="5"/>
  <c r="V406" i="5"/>
  <c r="S406" i="5"/>
  <c r="P406" i="5"/>
  <c r="V405" i="5"/>
  <c r="S405" i="5"/>
  <c r="P405" i="5"/>
  <c r="V404" i="5"/>
  <c r="S404" i="5"/>
  <c r="P404" i="5"/>
  <c r="U403" i="5"/>
  <c r="T403" i="5"/>
  <c r="V403" i="5" s="1"/>
  <c r="S403" i="5"/>
  <c r="R403" i="5"/>
  <c r="Q403" i="5"/>
  <c r="O403" i="5"/>
  <c r="N403" i="5"/>
  <c r="N402" i="5" s="1"/>
  <c r="M403" i="5"/>
  <c r="U402" i="5"/>
  <c r="U401" i="5" s="1"/>
  <c r="U400" i="5" s="1"/>
  <c r="U399" i="5" s="1"/>
  <c r="U392" i="5" s="1"/>
  <c r="R402" i="5"/>
  <c r="Q402" i="5"/>
  <c r="Q401" i="5" s="1"/>
  <c r="M402" i="5"/>
  <c r="M401" i="5" s="1"/>
  <c r="R401" i="5"/>
  <c r="R400" i="5" s="1"/>
  <c r="R399" i="5" s="1"/>
  <c r="R392" i="5" s="1"/>
  <c r="N401" i="5"/>
  <c r="N400" i="5" s="1"/>
  <c r="N399" i="5"/>
  <c r="N392" i="5" s="1"/>
  <c r="U396" i="5"/>
  <c r="U395" i="5" s="1"/>
  <c r="U394" i="5" s="1"/>
  <c r="R396" i="5"/>
  <c r="R395" i="5" s="1"/>
  <c r="Q396" i="5"/>
  <c r="N396" i="5"/>
  <c r="N395" i="5" s="1"/>
  <c r="M395" i="5"/>
  <c r="M394" i="5" s="1"/>
  <c r="R394" i="5"/>
  <c r="U391" i="5"/>
  <c r="T391" i="5"/>
  <c r="S391" i="5"/>
  <c r="O391" i="5"/>
  <c r="O390" i="5" s="1"/>
  <c r="O389" i="5" s="1"/>
  <c r="N391" i="5"/>
  <c r="N390" i="5" s="1"/>
  <c r="T390" i="5"/>
  <c r="R390" i="5"/>
  <c r="R389" i="5" s="1"/>
  <c r="Q390" i="5"/>
  <c r="Q389" i="5" s="1"/>
  <c r="M390" i="5"/>
  <c r="T389" i="5"/>
  <c r="M389" i="5"/>
  <c r="U386" i="5"/>
  <c r="U385" i="5" s="1"/>
  <c r="U384" i="5" s="1"/>
  <c r="U383" i="5" s="1"/>
  <c r="U382" i="5" s="1"/>
  <c r="U381" i="5" s="1"/>
  <c r="T386" i="5"/>
  <c r="R386" i="5"/>
  <c r="R385" i="5" s="1"/>
  <c r="R384" i="5" s="1"/>
  <c r="R383" i="5" s="1"/>
  <c r="R382" i="5" s="1"/>
  <c r="R381" i="5" s="1"/>
  <c r="Q386" i="5"/>
  <c r="O386" i="5"/>
  <c r="O385" i="5" s="1"/>
  <c r="O384" i="5" s="1"/>
  <c r="O383" i="5" s="1"/>
  <c r="O382" i="5" s="1"/>
  <c r="O381" i="5" s="1"/>
  <c r="O380" i="5" s="1"/>
  <c r="O379" i="5" s="1"/>
  <c r="O378" i="5" s="1"/>
  <c r="N386" i="5"/>
  <c r="T385" i="5"/>
  <c r="Q385" i="5"/>
  <c r="Q384" i="5" s="1"/>
  <c r="Q383" i="5" s="1"/>
  <c r="T384" i="5"/>
  <c r="Q382" i="5"/>
  <c r="Q381" i="5" s="1"/>
  <c r="M382" i="5"/>
  <c r="M381" i="5"/>
  <c r="U375" i="5"/>
  <c r="V375" i="5" s="1"/>
  <c r="T375" i="5"/>
  <c r="S375" i="5"/>
  <c r="O375" i="5"/>
  <c r="N375" i="5"/>
  <c r="V374" i="5"/>
  <c r="S374" i="5"/>
  <c r="P374" i="5"/>
  <c r="T373" i="5"/>
  <c r="T372" i="5" s="1"/>
  <c r="R373" i="5"/>
  <c r="R372" i="5" s="1"/>
  <c r="O373" i="5"/>
  <c r="M373" i="5"/>
  <c r="M372" i="5" s="1"/>
  <c r="O372" i="5"/>
  <c r="V370" i="5"/>
  <c r="S370" i="5"/>
  <c r="P370" i="5"/>
  <c r="U369" i="5"/>
  <c r="T369" i="5"/>
  <c r="V369" i="5" s="1"/>
  <c r="S369" i="5"/>
  <c r="R369" i="5"/>
  <c r="Q369" i="5"/>
  <c r="O369" i="5"/>
  <c r="N369" i="5"/>
  <c r="P369" i="5" s="1"/>
  <c r="M369" i="5"/>
  <c r="U368" i="5"/>
  <c r="T368" i="5"/>
  <c r="V368" i="5" s="1"/>
  <c r="R368" i="5"/>
  <c r="Q368" i="5"/>
  <c r="O368" i="5"/>
  <c r="N368" i="5"/>
  <c r="P368" i="5" s="1"/>
  <c r="M368" i="5"/>
  <c r="U366" i="5"/>
  <c r="T366" i="5"/>
  <c r="R366" i="5"/>
  <c r="Q366" i="5"/>
  <c r="O366" i="5"/>
  <c r="O364" i="5" s="1"/>
  <c r="N366" i="5"/>
  <c r="P366" i="5" s="1"/>
  <c r="U365" i="5"/>
  <c r="T365" i="5"/>
  <c r="V365" i="5" s="1"/>
  <c r="R365" i="5"/>
  <c r="S365" i="5" s="1"/>
  <c r="Q365" i="5"/>
  <c r="O365" i="5"/>
  <c r="N365" i="5"/>
  <c r="P365" i="5" s="1"/>
  <c r="U364" i="5"/>
  <c r="U363" i="5" s="1"/>
  <c r="U362" i="5" s="1"/>
  <c r="U361" i="5" s="1"/>
  <c r="U360" i="5" s="1"/>
  <c r="T364" i="5"/>
  <c r="Q364" i="5"/>
  <c r="N364" i="5"/>
  <c r="N363" i="5" s="1"/>
  <c r="P363" i="5" s="1"/>
  <c r="T363" i="5"/>
  <c r="Q363" i="5"/>
  <c r="O363" i="5"/>
  <c r="T362" i="5"/>
  <c r="T361" i="5" s="1"/>
  <c r="T360" i="5" s="1"/>
  <c r="O362" i="5"/>
  <c r="O361" i="5"/>
  <c r="O360" i="5" s="1"/>
  <c r="O359" i="5" s="1"/>
  <c r="O358" i="5" s="1"/>
  <c r="O357" i="5" s="1"/>
  <c r="M361" i="5"/>
  <c r="M360" i="5"/>
  <c r="M359" i="5"/>
  <c r="M358" i="5" s="1"/>
  <c r="V353" i="5"/>
  <c r="S353" i="5"/>
  <c r="W353" i="5" s="1"/>
  <c r="X353" i="5" s="1"/>
  <c r="P353" i="5"/>
  <c r="V352" i="5"/>
  <c r="U352" i="5"/>
  <c r="T352" i="5"/>
  <c r="T351" i="5" s="1"/>
  <c r="V351" i="5" s="1"/>
  <c r="R352" i="5"/>
  <c r="Q352" i="5"/>
  <c r="O352" i="5"/>
  <c r="O351" i="5" s="1"/>
  <c r="N352" i="5"/>
  <c r="M352" i="5"/>
  <c r="M351" i="5" s="1"/>
  <c r="U351" i="5"/>
  <c r="Q351" i="5"/>
  <c r="N351" i="5"/>
  <c r="V349" i="5"/>
  <c r="S349" i="5"/>
  <c r="W349" i="5" s="1"/>
  <c r="X349" i="5" s="1"/>
  <c r="P349" i="5"/>
  <c r="U348" i="5"/>
  <c r="U347" i="5" s="1"/>
  <c r="T348" i="5"/>
  <c r="S348" i="5"/>
  <c r="R348" i="5"/>
  <c r="Q348" i="5"/>
  <c r="Q347" i="5" s="1"/>
  <c r="O348" i="5"/>
  <c r="N348" i="5"/>
  <c r="M348" i="5"/>
  <c r="M347" i="5" s="1"/>
  <c r="T347" i="5"/>
  <c r="R347" i="5"/>
  <c r="N347" i="5"/>
  <c r="V345" i="5"/>
  <c r="S345" i="5"/>
  <c r="P345" i="5"/>
  <c r="V344" i="5"/>
  <c r="S344" i="5"/>
  <c r="P344" i="5"/>
  <c r="V343" i="5"/>
  <c r="S343" i="5"/>
  <c r="P343" i="5"/>
  <c r="V342" i="5"/>
  <c r="S342" i="5"/>
  <c r="P342" i="5"/>
  <c r="W342" i="5" s="1"/>
  <c r="X342" i="5" s="1"/>
  <c r="V341" i="5"/>
  <c r="S341" i="5"/>
  <c r="P341" i="5"/>
  <c r="U340" i="5"/>
  <c r="T340" i="5"/>
  <c r="R340" i="5"/>
  <c r="Q340" i="5"/>
  <c r="P340" i="5"/>
  <c r="O340" i="5"/>
  <c r="N340" i="5"/>
  <c r="M340" i="5"/>
  <c r="U339" i="5"/>
  <c r="T339" i="5"/>
  <c r="R339" i="5"/>
  <c r="Q339" i="5"/>
  <c r="P339" i="5"/>
  <c r="O339" i="5"/>
  <c r="N339" i="5"/>
  <c r="N338" i="5" s="1"/>
  <c r="N337" i="5" s="1"/>
  <c r="M339" i="5"/>
  <c r="U338" i="5"/>
  <c r="U337" i="5" s="1"/>
  <c r="R338" i="5"/>
  <c r="R337" i="5"/>
  <c r="R336" i="5" s="1"/>
  <c r="U336" i="5"/>
  <c r="U334" i="5"/>
  <c r="U333" i="5" s="1"/>
  <c r="T334" i="5"/>
  <c r="T333" i="5" s="1"/>
  <c r="T332" i="5" s="1"/>
  <c r="R334" i="5"/>
  <c r="R333" i="5" s="1"/>
  <c r="R332" i="5" s="1"/>
  <c r="Q334" i="5"/>
  <c r="O334" i="5"/>
  <c r="N334" i="5"/>
  <c r="O333" i="5"/>
  <c r="O332" i="5" s="1"/>
  <c r="M333" i="5"/>
  <c r="M332" i="5" s="1"/>
  <c r="U332" i="5"/>
  <c r="U330" i="5"/>
  <c r="U329" i="5" s="1"/>
  <c r="T330" i="5"/>
  <c r="T329" i="5" s="1"/>
  <c r="R330" i="5"/>
  <c r="Q330" i="5"/>
  <c r="Q329" i="5" s="1"/>
  <c r="O330" i="5"/>
  <c r="O329" i="5" s="1"/>
  <c r="N330" i="5"/>
  <c r="S329" i="5"/>
  <c r="R329" i="5"/>
  <c r="N329" i="5"/>
  <c r="U328" i="5"/>
  <c r="U327" i="5" s="1"/>
  <c r="R328" i="5"/>
  <c r="Q328" i="5"/>
  <c r="Q327" i="5" s="1"/>
  <c r="N328" i="5"/>
  <c r="N327" i="5" s="1"/>
  <c r="M328" i="5"/>
  <c r="M327" i="5" s="1"/>
  <c r="R327" i="5"/>
  <c r="U321" i="5"/>
  <c r="U320" i="5" s="1"/>
  <c r="U319" i="5" s="1"/>
  <c r="U317" i="5" s="1"/>
  <c r="U315" i="5" s="1"/>
  <c r="U313" i="5" s="1"/>
  <c r="T321" i="5"/>
  <c r="R320" i="5"/>
  <c r="R319" i="5" s="1"/>
  <c r="R313" i="5" s="1"/>
  <c r="Q320" i="5"/>
  <c r="O321" i="5"/>
  <c r="O320" i="5" s="1"/>
  <c r="O319" i="5" s="1"/>
  <c r="N321" i="5"/>
  <c r="N320" i="5" s="1"/>
  <c r="N319" i="5" s="1"/>
  <c r="N317" i="5" s="1"/>
  <c r="T320" i="5"/>
  <c r="T319" i="5" s="1"/>
  <c r="M320" i="5"/>
  <c r="V316" i="5"/>
  <c r="U316" i="5"/>
  <c r="T316" i="5"/>
  <c r="S316" i="5"/>
  <c r="R316" i="5"/>
  <c r="Q316" i="5"/>
  <c r="O316" i="5"/>
  <c r="N316" i="5"/>
  <c r="P316" i="5" s="1"/>
  <c r="W316" i="5" s="1"/>
  <c r="X316" i="5" s="1"/>
  <c r="N315" i="5"/>
  <c r="V314" i="5"/>
  <c r="S314" i="5"/>
  <c r="P314" i="5"/>
  <c r="M309" i="5"/>
  <c r="U300" i="5"/>
  <c r="U299" i="5" s="1"/>
  <c r="T300" i="5"/>
  <c r="V300" i="5" s="1"/>
  <c r="S300" i="5"/>
  <c r="R300" i="5"/>
  <c r="Q300" i="5"/>
  <c r="Q299" i="5" s="1"/>
  <c r="O300" i="5"/>
  <c r="N300" i="5"/>
  <c r="R299" i="5"/>
  <c r="S299" i="5" s="1"/>
  <c r="N299" i="5"/>
  <c r="M299" i="5"/>
  <c r="U297" i="5"/>
  <c r="T297" i="5"/>
  <c r="T296" i="5" s="1"/>
  <c r="T295" i="5" s="1"/>
  <c r="R294" i="5"/>
  <c r="R290" i="5" s="1"/>
  <c r="Q297" i="5"/>
  <c r="S297" i="5" s="1"/>
  <c r="O297" i="5"/>
  <c r="N297" i="5"/>
  <c r="U296" i="5"/>
  <c r="U295" i="5" s="1"/>
  <c r="U291" i="5" s="1"/>
  <c r="Q296" i="5"/>
  <c r="O296" i="5"/>
  <c r="O295" i="5" s="1"/>
  <c r="O294" i="5" s="1"/>
  <c r="U294" i="5"/>
  <c r="U290" i="5" s="1"/>
  <c r="U289" i="5" s="1"/>
  <c r="U288" i="5" s="1"/>
  <c r="M294" i="5"/>
  <c r="U292" i="5"/>
  <c r="T292" i="5"/>
  <c r="R292" i="5"/>
  <c r="Q292" i="5"/>
  <c r="S292" i="5" s="1"/>
  <c r="O292" i="5"/>
  <c r="P292" i="5" s="1"/>
  <c r="N292" i="5"/>
  <c r="M291" i="5"/>
  <c r="U284" i="5"/>
  <c r="T284" i="5"/>
  <c r="S284" i="5"/>
  <c r="O284" i="5"/>
  <c r="N284" i="5"/>
  <c r="U283" i="5"/>
  <c r="S283" i="5"/>
  <c r="O283" i="5"/>
  <c r="O282" i="5" s="1"/>
  <c r="O281" i="5" s="1"/>
  <c r="U282" i="5"/>
  <c r="U281" i="5" s="1"/>
  <c r="R282" i="5"/>
  <c r="R281" i="5" s="1"/>
  <c r="Q282" i="5"/>
  <c r="Q281" i="5" s="1"/>
  <c r="Q277" i="5" s="1"/>
  <c r="M282" i="5"/>
  <c r="U279" i="5"/>
  <c r="R279" i="5"/>
  <c r="R278" i="5" s="1"/>
  <c r="Q279" i="5"/>
  <c r="Q278" i="5" s="1"/>
  <c r="O279" i="5"/>
  <c r="N279" i="5"/>
  <c r="P279" i="5" s="1"/>
  <c r="U278" i="5"/>
  <c r="U277" i="5" s="1"/>
  <c r="U276" i="5" s="1"/>
  <c r="O278" i="5"/>
  <c r="M278" i="5"/>
  <c r="M277" i="5" s="1"/>
  <c r="O277" i="5"/>
  <c r="O276" i="5"/>
  <c r="U274" i="5"/>
  <c r="T274" i="5"/>
  <c r="T273" i="5" s="1"/>
  <c r="S274" i="5"/>
  <c r="O274" i="5"/>
  <c r="O273" i="5" s="1"/>
  <c r="O272" i="5" s="1"/>
  <c r="N274" i="5"/>
  <c r="U273" i="5"/>
  <c r="U272" i="5" s="1"/>
  <c r="R273" i="5"/>
  <c r="R272" i="5" s="1"/>
  <c r="Q273" i="5"/>
  <c r="M273" i="5"/>
  <c r="M272" i="5" s="1"/>
  <c r="Q272" i="5"/>
  <c r="U270" i="5"/>
  <c r="U269" i="5" s="1"/>
  <c r="U268" i="5" s="1"/>
  <c r="U267" i="5" s="1"/>
  <c r="U266" i="5" s="1"/>
  <c r="U265" i="5" s="1"/>
  <c r="T269" i="5"/>
  <c r="T268" i="5" s="1"/>
  <c r="V268" i="5" s="1"/>
  <c r="R270" i="5"/>
  <c r="Q270" i="5"/>
  <c r="P270" i="5"/>
  <c r="O270" i="5"/>
  <c r="N270" i="5"/>
  <c r="N269" i="5" s="1"/>
  <c r="R269" i="5"/>
  <c r="R268" i="5" s="1"/>
  <c r="O269" i="5"/>
  <c r="M269" i="5"/>
  <c r="M268" i="5" s="1"/>
  <c r="O268" i="5"/>
  <c r="O267" i="5" s="1"/>
  <c r="O266" i="5" s="1"/>
  <c r="O265" i="5" s="1"/>
  <c r="U261" i="5"/>
  <c r="U260" i="5" s="1"/>
  <c r="U259" i="5" s="1"/>
  <c r="U258" i="5" s="1"/>
  <c r="U257" i="5" s="1"/>
  <c r="U256" i="5" s="1"/>
  <c r="U255" i="5" s="1"/>
  <c r="T261" i="5"/>
  <c r="T260" i="5" s="1"/>
  <c r="S261" i="5"/>
  <c r="O261" i="5"/>
  <c r="N261" i="5"/>
  <c r="P261" i="5" s="1"/>
  <c r="S260" i="5"/>
  <c r="O260" i="5"/>
  <c r="R259" i="5"/>
  <c r="Q259" i="5"/>
  <c r="Q258" i="5" s="1"/>
  <c r="O259" i="5"/>
  <c r="O258" i="5" s="1"/>
  <c r="O257" i="5" s="1"/>
  <c r="O256" i="5" s="1"/>
  <c r="O255" i="5" s="1"/>
  <c r="M259" i="5"/>
  <c r="R258" i="5"/>
  <c r="R257" i="5" s="1"/>
  <c r="R256" i="5" s="1"/>
  <c r="R255" i="5" s="1"/>
  <c r="M258" i="5"/>
  <c r="M257" i="5" s="1"/>
  <c r="M256" i="5" s="1"/>
  <c r="M255" i="5" s="1"/>
  <c r="V252" i="5"/>
  <c r="R252" i="5"/>
  <c r="S252" i="5" s="1"/>
  <c r="Q252" i="5"/>
  <c r="O252" i="5"/>
  <c r="O251" i="5" s="1"/>
  <c r="O250" i="5" s="1"/>
  <c r="O249" i="5" s="1"/>
  <c r="O248" i="5" s="1"/>
  <c r="O247" i="5" s="1"/>
  <c r="N252" i="5"/>
  <c r="U251" i="5"/>
  <c r="R251" i="5"/>
  <c r="R250" i="5" s="1"/>
  <c r="R249" i="5" s="1"/>
  <c r="R248" i="5" s="1"/>
  <c r="R247" i="5" s="1"/>
  <c r="Q251" i="5"/>
  <c r="N251" i="5"/>
  <c r="N250" i="5" s="1"/>
  <c r="N249" i="5" s="1"/>
  <c r="N248" i="5" s="1"/>
  <c r="M251" i="5"/>
  <c r="Q250" i="5"/>
  <c r="Q249" i="5" s="1"/>
  <c r="M250" i="5"/>
  <c r="M249" i="5" s="1"/>
  <c r="M248" i="5" s="1"/>
  <c r="M247" i="5" s="1"/>
  <c r="M246" i="5" s="1"/>
  <c r="V243" i="5"/>
  <c r="S243" i="5"/>
  <c r="P243" i="5"/>
  <c r="V242" i="5"/>
  <c r="U242" i="5"/>
  <c r="T242" i="5"/>
  <c r="T241" i="5" s="1"/>
  <c r="R242" i="5"/>
  <c r="R241" i="5" s="1"/>
  <c r="Q242" i="5"/>
  <c r="S242" i="5" s="1"/>
  <c r="O242" i="5"/>
  <c r="O241" i="5" s="1"/>
  <c r="O240" i="5" s="1"/>
  <c r="O239" i="5" s="1"/>
  <c r="N242" i="5"/>
  <c r="M242" i="5"/>
  <c r="U241" i="5"/>
  <c r="U240" i="5" s="1"/>
  <c r="U239" i="5" s="1"/>
  <c r="U232" i="5" s="1"/>
  <c r="Q241" i="5"/>
  <c r="Q240" i="5" s="1"/>
  <c r="N241" i="5"/>
  <c r="W237" i="5"/>
  <c r="X237" i="5" s="1"/>
  <c r="V237" i="5"/>
  <c r="S237" i="5"/>
  <c r="P237" i="5"/>
  <c r="U236" i="5"/>
  <c r="U235" i="5" s="1"/>
  <c r="U234" i="5" s="1"/>
  <c r="U233" i="5" s="1"/>
  <c r="T236" i="5"/>
  <c r="R236" i="5"/>
  <c r="Q236" i="5"/>
  <c r="Q235" i="5" s="1"/>
  <c r="O236" i="5"/>
  <c r="P236" i="5" s="1"/>
  <c r="N236" i="5"/>
  <c r="M236" i="5"/>
  <c r="M235" i="5" s="1"/>
  <c r="M234" i="5" s="1"/>
  <c r="M233" i="5" s="1"/>
  <c r="T235" i="5"/>
  <c r="T234" i="5" s="1"/>
  <c r="R235" i="5"/>
  <c r="R234" i="5" s="1"/>
  <c r="R233" i="5" s="1"/>
  <c r="N235" i="5"/>
  <c r="N234" i="5" s="1"/>
  <c r="V230" i="5"/>
  <c r="S230" i="5"/>
  <c r="P230" i="5"/>
  <c r="W230" i="5" s="1"/>
  <c r="X230" i="5" s="1"/>
  <c r="U229" i="5"/>
  <c r="T229" i="5"/>
  <c r="V229" i="5" s="1"/>
  <c r="R229" i="5"/>
  <c r="Q229" i="5"/>
  <c r="S229" i="5" s="1"/>
  <c r="O229" i="5"/>
  <c r="N229" i="5"/>
  <c r="P229" i="5" s="1"/>
  <c r="M229" i="5"/>
  <c r="U228" i="5"/>
  <c r="T228" i="5"/>
  <c r="V228" i="5" s="1"/>
  <c r="R228" i="5"/>
  <c r="Q228" i="5"/>
  <c r="S228" i="5" s="1"/>
  <c r="O228" i="5"/>
  <c r="P228" i="5" s="1"/>
  <c r="N228" i="5"/>
  <c r="M228" i="5"/>
  <c r="U227" i="5"/>
  <c r="T227" i="5"/>
  <c r="V227" i="5" s="1"/>
  <c r="R227" i="5"/>
  <c r="Q227" i="5"/>
  <c r="S227" i="5" s="1"/>
  <c r="O227" i="5"/>
  <c r="P227" i="5" s="1"/>
  <c r="N227" i="5"/>
  <c r="M227" i="5"/>
  <c r="U226" i="5"/>
  <c r="T226" i="5"/>
  <c r="V226" i="5" s="1"/>
  <c r="R226" i="5"/>
  <c r="Q226" i="5"/>
  <c r="S226" i="5" s="1"/>
  <c r="O226" i="5"/>
  <c r="P226" i="5" s="1"/>
  <c r="N226" i="5"/>
  <c r="M226" i="5"/>
  <c r="U224" i="5"/>
  <c r="U223" i="5" s="1"/>
  <c r="U222" i="5" s="1"/>
  <c r="U221" i="5" s="1"/>
  <c r="U220" i="5" s="1"/>
  <c r="U219" i="5" s="1"/>
  <c r="T224" i="5"/>
  <c r="V224" i="5" s="1"/>
  <c r="R224" i="5"/>
  <c r="Q224" i="5"/>
  <c r="S224" i="5" s="1"/>
  <c r="P224" i="5"/>
  <c r="O224" i="5"/>
  <c r="O223" i="5" s="1"/>
  <c r="O222" i="5" s="1"/>
  <c r="O221" i="5" s="1"/>
  <c r="O220" i="5" s="1"/>
  <c r="O219" i="5" s="1"/>
  <c r="N224" i="5"/>
  <c r="T223" i="5"/>
  <c r="V223" i="5" s="1"/>
  <c r="R223" i="5"/>
  <c r="R222" i="5" s="1"/>
  <c r="R221" i="5" s="1"/>
  <c r="R220" i="5" s="1"/>
  <c r="R219" i="5" s="1"/>
  <c r="N223" i="5"/>
  <c r="P223" i="5" s="1"/>
  <c r="M223" i="5"/>
  <c r="M222" i="5" s="1"/>
  <c r="M221" i="5" s="1"/>
  <c r="M220" i="5" s="1"/>
  <c r="V217" i="5"/>
  <c r="S217" i="5"/>
  <c r="P217" i="5"/>
  <c r="W217" i="5" s="1"/>
  <c r="X217" i="5" s="1"/>
  <c r="U216" i="5"/>
  <c r="T216" i="5"/>
  <c r="R216" i="5"/>
  <c r="Q216" i="5"/>
  <c r="S216" i="5" s="1"/>
  <c r="P216" i="5"/>
  <c r="O216" i="5"/>
  <c r="N216" i="5"/>
  <c r="M216" i="5"/>
  <c r="M215" i="5" s="1"/>
  <c r="M214" i="5" s="1"/>
  <c r="U215" i="5"/>
  <c r="U214" i="5" s="1"/>
  <c r="U213" i="5" s="1"/>
  <c r="U212" i="5" s="1"/>
  <c r="U211" i="5" s="1"/>
  <c r="R215" i="5"/>
  <c r="P215" i="5"/>
  <c r="O215" i="5"/>
  <c r="O214" i="5" s="1"/>
  <c r="O213" i="5" s="1"/>
  <c r="O212" i="5" s="1"/>
  <c r="O211" i="5" s="1"/>
  <c r="N215" i="5"/>
  <c r="R214" i="5"/>
  <c r="R213" i="5" s="1"/>
  <c r="R212" i="5" s="1"/>
  <c r="R211" i="5" s="1"/>
  <c r="N214" i="5"/>
  <c r="N213" i="5" s="1"/>
  <c r="U207" i="5"/>
  <c r="U206" i="5" s="1"/>
  <c r="U205" i="5" s="1"/>
  <c r="U204" i="5" s="1"/>
  <c r="U203" i="5" s="1"/>
  <c r="U202" i="5" s="1"/>
  <c r="T207" i="5"/>
  <c r="V207" i="5" s="1"/>
  <c r="O207" i="5"/>
  <c r="N207" i="5"/>
  <c r="N206" i="5" s="1"/>
  <c r="N205" i="5" s="1"/>
  <c r="R206" i="5"/>
  <c r="R205" i="5" s="1"/>
  <c r="R204" i="5" s="1"/>
  <c r="R203" i="5" s="1"/>
  <c r="R202" i="5" s="1"/>
  <c r="M206" i="5"/>
  <c r="M205" i="5" s="1"/>
  <c r="M204" i="5" s="1"/>
  <c r="M203" i="5" s="1"/>
  <c r="M202" i="5" s="1"/>
  <c r="U200" i="5"/>
  <c r="T200" i="5"/>
  <c r="T199" i="5" s="1"/>
  <c r="T198" i="5" s="1"/>
  <c r="T197" i="5" s="1"/>
  <c r="T196" i="5" s="1"/>
  <c r="T195" i="5" s="1"/>
  <c r="S200" i="5"/>
  <c r="R200" i="5"/>
  <c r="Q200" i="5"/>
  <c r="O200" i="5"/>
  <c r="O199" i="5" s="1"/>
  <c r="O198" i="5" s="1"/>
  <c r="O197" i="5" s="1"/>
  <c r="O196" i="5" s="1"/>
  <c r="O195" i="5" s="1"/>
  <c r="N200" i="5"/>
  <c r="U199" i="5"/>
  <c r="U198" i="5" s="1"/>
  <c r="U197" i="5" s="1"/>
  <c r="U196" i="5" s="1"/>
  <c r="U195" i="5" s="1"/>
  <c r="V195" i="5" s="1"/>
  <c r="R199" i="5"/>
  <c r="R198" i="5" s="1"/>
  <c r="R197" i="5" s="1"/>
  <c r="R196" i="5" s="1"/>
  <c r="R195" i="5" s="1"/>
  <c r="Q199" i="5"/>
  <c r="Q198" i="5" s="1"/>
  <c r="N199" i="5"/>
  <c r="N198" i="5" s="1"/>
  <c r="N197" i="5" s="1"/>
  <c r="N196" i="5" s="1"/>
  <c r="M199" i="5"/>
  <c r="M198" i="5" s="1"/>
  <c r="M197" i="5" s="1"/>
  <c r="U193" i="5"/>
  <c r="T193" i="5"/>
  <c r="V193" i="5" s="1"/>
  <c r="S193" i="5"/>
  <c r="R193" i="5"/>
  <c r="Q193" i="5"/>
  <c r="O193" i="5"/>
  <c r="O192" i="5" s="1"/>
  <c r="O191" i="5" s="1"/>
  <c r="O190" i="5" s="1"/>
  <c r="N193" i="5"/>
  <c r="P193" i="5" s="1"/>
  <c r="U192" i="5"/>
  <c r="U191" i="5" s="1"/>
  <c r="U190" i="5" s="1"/>
  <c r="U189" i="5" s="1"/>
  <c r="U188" i="5" s="1"/>
  <c r="U187" i="5" s="1"/>
  <c r="R192" i="5"/>
  <c r="R191" i="5" s="1"/>
  <c r="R190" i="5" s="1"/>
  <c r="R189" i="5" s="1"/>
  <c r="R188" i="5" s="1"/>
  <c r="R187" i="5" s="1"/>
  <c r="Q192" i="5"/>
  <c r="Q191" i="5" s="1"/>
  <c r="M191" i="5"/>
  <c r="U185" i="5"/>
  <c r="U184" i="5" s="1"/>
  <c r="U183" i="5" s="1"/>
  <c r="T185" i="5"/>
  <c r="R185" i="5"/>
  <c r="Q185" i="5"/>
  <c r="Q184" i="5" s="1"/>
  <c r="Q183" i="5" s="1"/>
  <c r="O185" i="5"/>
  <c r="P185" i="5" s="1"/>
  <c r="N185" i="5"/>
  <c r="R184" i="5"/>
  <c r="R183" i="5" s="1"/>
  <c r="O184" i="5"/>
  <c r="O183" i="5" s="1"/>
  <c r="N184" i="5"/>
  <c r="M184" i="5"/>
  <c r="M183" i="5"/>
  <c r="U181" i="5"/>
  <c r="T181" i="5"/>
  <c r="T180" i="5" s="1"/>
  <c r="T179" i="5" s="1"/>
  <c r="S181" i="5"/>
  <c r="O181" i="5"/>
  <c r="O180" i="5" s="1"/>
  <c r="O179" i="5" s="1"/>
  <c r="O178" i="5" s="1"/>
  <c r="O177" i="5" s="1"/>
  <c r="O176" i="5" s="1"/>
  <c r="O175" i="5" s="1"/>
  <c r="N181" i="5"/>
  <c r="P181" i="5" s="1"/>
  <c r="U180" i="5"/>
  <c r="V180" i="5" s="1"/>
  <c r="U179" i="5"/>
  <c r="U178" i="5" s="1"/>
  <c r="U177" i="5" s="1"/>
  <c r="U176" i="5" s="1"/>
  <c r="U175" i="5" s="1"/>
  <c r="M179" i="5"/>
  <c r="M178" i="5" s="1"/>
  <c r="V173" i="5"/>
  <c r="S173" i="5"/>
  <c r="P173" i="5"/>
  <c r="W172" i="5"/>
  <c r="X172" i="5" s="1"/>
  <c r="V172" i="5"/>
  <c r="S172" i="5"/>
  <c r="P172" i="5"/>
  <c r="U171" i="5"/>
  <c r="U170" i="5" s="1"/>
  <c r="U169" i="5" s="1"/>
  <c r="U168" i="5" s="1"/>
  <c r="U167" i="5" s="1"/>
  <c r="T171" i="5"/>
  <c r="R171" i="5"/>
  <c r="Q171" i="5"/>
  <c r="Q170" i="5" s="1"/>
  <c r="O171" i="5"/>
  <c r="N171" i="5"/>
  <c r="P171" i="5" s="1"/>
  <c r="M171" i="5"/>
  <c r="M170" i="5" s="1"/>
  <c r="M169" i="5" s="1"/>
  <c r="M168" i="5" s="1"/>
  <c r="M167" i="5" s="1"/>
  <c r="T170" i="5"/>
  <c r="R170" i="5"/>
  <c r="R169" i="5" s="1"/>
  <c r="R168" i="5" s="1"/>
  <c r="R167" i="5" s="1"/>
  <c r="O170" i="5"/>
  <c r="N170" i="5"/>
  <c r="N169" i="5" s="1"/>
  <c r="T169" i="5"/>
  <c r="O169" i="5"/>
  <c r="O168" i="5" s="1"/>
  <c r="O167" i="5" s="1"/>
  <c r="T168" i="5"/>
  <c r="U165" i="5"/>
  <c r="T165" i="5"/>
  <c r="T164" i="5" s="1"/>
  <c r="T163" i="5" s="1"/>
  <c r="R165" i="5"/>
  <c r="S165" i="5" s="1"/>
  <c r="Q165" i="5"/>
  <c r="O165" i="5"/>
  <c r="O164" i="5" s="1"/>
  <c r="O163" i="5" s="1"/>
  <c r="O162" i="5" s="1"/>
  <c r="O161" i="5" s="1"/>
  <c r="O160" i="5" s="1"/>
  <c r="N165" i="5"/>
  <c r="P165" i="5" s="1"/>
  <c r="U164" i="5"/>
  <c r="V164" i="5" s="1"/>
  <c r="Q164" i="5"/>
  <c r="U163" i="5"/>
  <c r="U162" i="5" s="1"/>
  <c r="U161" i="5" s="1"/>
  <c r="U160" i="5" s="1"/>
  <c r="M163" i="5"/>
  <c r="M162" i="5" s="1"/>
  <c r="U158" i="5"/>
  <c r="U157" i="5" s="1"/>
  <c r="U156" i="5" s="1"/>
  <c r="T158" i="5"/>
  <c r="V158" i="5" s="1"/>
  <c r="R158" i="5"/>
  <c r="R157" i="5" s="1"/>
  <c r="R156" i="5" s="1"/>
  <c r="Q158" i="5"/>
  <c r="O158" i="5"/>
  <c r="O157" i="5" s="1"/>
  <c r="O156" i="5" s="1"/>
  <c r="P156" i="5" s="1"/>
  <c r="N158" i="5"/>
  <c r="N157" i="5" s="1"/>
  <c r="N156" i="5" s="1"/>
  <c r="M157" i="5"/>
  <c r="U154" i="5"/>
  <c r="U153" i="5" s="1"/>
  <c r="U152" i="5" s="1"/>
  <c r="T154" i="5"/>
  <c r="R153" i="5"/>
  <c r="Q153" i="5"/>
  <c r="Q152" i="5" s="1"/>
  <c r="O154" i="5"/>
  <c r="N154" i="5"/>
  <c r="P154" i="5" s="1"/>
  <c r="O153" i="5"/>
  <c r="N153" i="5"/>
  <c r="P153" i="5" s="1"/>
  <c r="M153" i="5"/>
  <c r="M152" i="5" s="1"/>
  <c r="O152" i="5"/>
  <c r="U146" i="5"/>
  <c r="U145" i="5" s="1"/>
  <c r="U144" i="5" s="1"/>
  <c r="U143" i="5" s="1"/>
  <c r="U142" i="5" s="1"/>
  <c r="U141" i="5" s="1"/>
  <c r="T146" i="5"/>
  <c r="T145" i="5" s="1"/>
  <c r="R146" i="5"/>
  <c r="Q146" i="5"/>
  <c r="Q145" i="5" s="1"/>
  <c r="P146" i="5"/>
  <c r="O146" i="5"/>
  <c r="N146" i="5"/>
  <c r="R145" i="5"/>
  <c r="O145" i="5"/>
  <c r="N145" i="5"/>
  <c r="M145" i="5"/>
  <c r="R144" i="5"/>
  <c r="O144" i="5"/>
  <c r="N144" i="5"/>
  <c r="P144" i="5" s="1"/>
  <c r="M144" i="5"/>
  <c r="R143" i="5"/>
  <c r="O143" i="5"/>
  <c r="N143" i="5"/>
  <c r="P143" i="5" s="1"/>
  <c r="M143" i="5"/>
  <c r="R142" i="5"/>
  <c r="O142" i="5"/>
  <c r="N142" i="5"/>
  <c r="P142" i="5" s="1"/>
  <c r="M142" i="5"/>
  <c r="R141" i="5"/>
  <c r="O141" i="5"/>
  <c r="N141" i="5"/>
  <c r="P141" i="5" s="1"/>
  <c r="M141" i="5"/>
  <c r="U139" i="5"/>
  <c r="T139" i="5"/>
  <c r="T138" i="5" s="1"/>
  <c r="R139" i="5"/>
  <c r="R138" i="5" s="1"/>
  <c r="R137" i="5" s="1"/>
  <c r="Q139" i="5"/>
  <c r="S139" i="5" s="1"/>
  <c r="O139" i="5"/>
  <c r="O138" i="5" s="1"/>
  <c r="O137" i="5" s="1"/>
  <c r="N139" i="5"/>
  <c r="U138" i="5"/>
  <c r="U137" i="5" s="1"/>
  <c r="Q138" i="5"/>
  <c r="Q137" i="5" s="1"/>
  <c r="M138" i="5"/>
  <c r="M137" i="5" s="1"/>
  <c r="V135" i="5"/>
  <c r="S135" i="5"/>
  <c r="P135" i="5"/>
  <c r="V134" i="5"/>
  <c r="U134" i="5"/>
  <c r="T134" i="5"/>
  <c r="T133" i="5" s="1"/>
  <c r="R134" i="5"/>
  <c r="R133" i="5" s="1"/>
  <c r="Q134" i="5"/>
  <c r="O134" i="5"/>
  <c r="O133" i="5" s="1"/>
  <c r="O132" i="5" s="1"/>
  <c r="O131" i="5" s="1"/>
  <c r="O130" i="5" s="1"/>
  <c r="O129" i="5" s="1"/>
  <c r="N134" i="5"/>
  <c r="U133" i="5"/>
  <c r="U132" i="5" s="1"/>
  <c r="Q133" i="5"/>
  <c r="N133" i="5"/>
  <c r="M133" i="5"/>
  <c r="M132" i="5" s="1"/>
  <c r="R132" i="5"/>
  <c r="N132" i="5"/>
  <c r="P132" i="5" s="1"/>
  <c r="X127" i="5"/>
  <c r="V127" i="5"/>
  <c r="S127" i="5"/>
  <c r="P127" i="5"/>
  <c r="X126" i="5"/>
  <c r="V126" i="5"/>
  <c r="S126" i="5"/>
  <c r="P126" i="5"/>
  <c r="U125" i="5"/>
  <c r="U124" i="5" s="1"/>
  <c r="U123" i="5" s="1"/>
  <c r="U122" i="5" s="1"/>
  <c r="U121" i="5" s="1"/>
  <c r="T125" i="5"/>
  <c r="R125" i="5"/>
  <c r="R124" i="5" s="1"/>
  <c r="R123" i="5" s="1"/>
  <c r="R122" i="5" s="1"/>
  <c r="R121" i="5" s="1"/>
  <c r="Q125" i="5"/>
  <c r="Q124" i="5" s="1"/>
  <c r="O125" i="5"/>
  <c r="N125" i="5"/>
  <c r="N124" i="5" s="1"/>
  <c r="N123" i="5" s="1"/>
  <c r="M125" i="5"/>
  <c r="M124" i="5" s="1"/>
  <c r="T124" i="5"/>
  <c r="T123" i="5" s="1"/>
  <c r="O124" i="5"/>
  <c r="O123" i="5"/>
  <c r="O122" i="5" s="1"/>
  <c r="O121" i="5" s="1"/>
  <c r="O120" i="5" s="1"/>
  <c r="V117" i="5"/>
  <c r="S117" i="5"/>
  <c r="P117" i="5"/>
  <c r="V116" i="5"/>
  <c r="S116" i="5"/>
  <c r="P116" i="5"/>
  <c r="V115" i="5"/>
  <c r="S115" i="5"/>
  <c r="P115" i="5"/>
  <c r="V114" i="5"/>
  <c r="S114" i="5"/>
  <c r="P114" i="5"/>
  <c r="V113" i="5"/>
  <c r="S113" i="5"/>
  <c r="P113" i="5"/>
  <c r="V112" i="5"/>
  <c r="S112" i="5"/>
  <c r="P112" i="5"/>
  <c r="U111" i="5"/>
  <c r="T111" i="5"/>
  <c r="V111" i="5" s="1"/>
  <c r="R111" i="5"/>
  <c r="R110" i="5" s="1"/>
  <c r="R109" i="5" s="1"/>
  <c r="R108" i="5" s="1"/>
  <c r="R107" i="5" s="1"/>
  <c r="Q111" i="5"/>
  <c r="Q110" i="5" s="1"/>
  <c r="O111" i="5"/>
  <c r="O110" i="5" s="1"/>
  <c r="O109" i="5" s="1"/>
  <c r="O108" i="5" s="1"/>
  <c r="O107" i="5" s="1"/>
  <c r="N111" i="5"/>
  <c r="M111" i="5"/>
  <c r="U110" i="5"/>
  <c r="U109" i="5" s="1"/>
  <c r="U108" i="5" s="1"/>
  <c r="U107" i="5" s="1"/>
  <c r="T110" i="5"/>
  <c r="V110" i="5" s="1"/>
  <c r="N110" i="5"/>
  <c r="M110" i="5"/>
  <c r="M109" i="5" s="1"/>
  <c r="M108" i="5" s="1"/>
  <c r="M107" i="5" s="1"/>
  <c r="T109" i="5"/>
  <c r="V109" i="5" s="1"/>
  <c r="N109" i="5"/>
  <c r="N108" i="5" s="1"/>
  <c r="N107" i="5" s="1"/>
  <c r="T108" i="5"/>
  <c r="V108" i="5" s="1"/>
  <c r="V105" i="5"/>
  <c r="V104" i="5" s="1"/>
  <c r="S105" i="5"/>
  <c r="U104" i="5"/>
  <c r="T104" i="5"/>
  <c r="S104" i="5"/>
  <c r="R104" i="5"/>
  <c r="Q104" i="5"/>
  <c r="N104" i="5"/>
  <c r="M104" i="5"/>
  <c r="W103" i="5"/>
  <c r="X103" i="5" s="1"/>
  <c r="V102" i="5"/>
  <c r="U102" i="5"/>
  <c r="T102" i="5"/>
  <c r="S102" i="5"/>
  <c r="W102" i="5" s="1"/>
  <c r="R102" i="5"/>
  <c r="Q102" i="5"/>
  <c r="P102" i="5"/>
  <c r="O102" i="5"/>
  <c r="N102" i="5"/>
  <c r="M102" i="5"/>
  <c r="V101" i="5"/>
  <c r="V100" i="5" s="1"/>
  <c r="S101" i="5"/>
  <c r="S100" i="5" s="1"/>
  <c r="U100" i="5"/>
  <c r="T100" i="5"/>
  <c r="R100" i="5"/>
  <c r="Q100" i="5"/>
  <c r="N100" i="5"/>
  <c r="M100" i="5"/>
  <c r="V99" i="5"/>
  <c r="V98" i="5" s="1"/>
  <c r="S99" i="5"/>
  <c r="P99" i="5"/>
  <c r="U98" i="5"/>
  <c r="T98" i="5"/>
  <c r="S98" i="5"/>
  <c r="R98" i="5"/>
  <c r="Q98" i="5"/>
  <c r="O98" i="5"/>
  <c r="N98" i="5"/>
  <c r="M98" i="5"/>
  <c r="V97" i="5"/>
  <c r="V96" i="5" s="1"/>
  <c r="S97" i="5"/>
  <c r="S96" i="5" s="1"/>
  <c r="P97" i="5"/>
  <c r="W97" i="5" s="1"/>
  <c r="X97" i="5" s="1"/>
  <c r="U96" i="5"/>
  <c r="T96" i="5"/>
  <c r="R96" i="5"/>
  <c r="Q96" i="5"/>
  <c r="Q95" i="5" s="1"/>
  <c r="N96" i="5"/>
  <c r="M96" i="5"/>
  <c r="M95" i="5" s="1"/>
  <c r="V92" i="5"/>
  <c r="S92" i="5"/>
  <c r="P92" i="5"/>
  <c r="U91" i="5"/>
  <c r="T91" i="5"/>
  <c r="V91" i="5" s="1"/>
  <c r="R91" i="5"/>
  <c r="S91" i="5" s="1"/>
  <c r="Q91" i="5"/>
  <c r="O91" i="5"/>
  <c r="N91" i="5"/>
  <c r="M91" i="5"/>
  <c r="V90" i="5"/>
  <c r="S90" i="5"/>
  <c r="P90" i="5"/>
  <c r="U89" i="5"/>
  <c r="T89" i="5"/>
  <c r="R89" i="5"/>
  <c r="Q89" i="5"/>
  <c r="N89" i="5"/>
  <c r="M89" i="5"/>
  <c r="V88" i="5"/>
  <c r="S88" i="5"/>
  <c r="P88" i="5"/>
  <c r="U87" i="5"/>
  <c r="T87" i="5"/>
  <c r="R87" i="5"/>
  <c r="Q87" i="5"/>
  <c r="S87" i="5" s="1"/>
  <c r="O87" i="5"/>
  <c r="N87" i="5"/>
  <c r="M87" i="5"/>
  <c r="V86" i="5"/>
  <c r="S86" i="5"/>
  <c r="P86" i="5"/>
  <c r="U85" i="5"/>
  <c r="V85" i="5" s="1"/>
  <c r="T85" i="5"/>
  <c r="S85" i="5"/>
  <c r="R85" i="5"/>
  <c r="Q85" i="5"/>
  <c r="O85" i="5"/>
  <c r="N85" i="5"/>
  <c r="M85" i="5"/>
  <c r="V84" i="5"/>
  <c r="S84" i="5"/>
  <c r="P84" i="5"/>
  <c r="W84" i="5" s="1"/>
  <c r="X84" i="5" s="1"/>
  <c r="U83" i="5"/>
  <c r="T83" i="5"/>
  <c r="R83" i="5"/>
  <c r="Q83" i="5"/>
  <c r="S83" i="5" s="1"/>
  <c r="N83" i="5"/>
  <c r="M83" i="5"/>
  <c r="V82" i="5"/>
  <c r="S82" i="5"/>
  <c r="P82" i="5"/>
  <c r="U81" i="5"/>
  <c r="T81" i="5"/>
  <c r="V81" i="5" s="1"/>
  <c r="R81" i="5"/>
  <c r="Q81" i="5"/>
  <c r="O81" i="5"/>
  <c r="N81" i="5"/>
  <c r="M81" i="5"/>
  <c r="V80" i="5"/>
  <c r="S80" i="5"/>
  <c r="P80" i="5"/>
  <c r="U79" i="5"/>
  <c r="V79" i="5" s="1"/>
  <c r="T79" i="5"/>
  <c r="R79" i="5"/>
  <c r="Q79" i="5"/>
  <c r="S79" i="5" s="1"/>
  <c r="O79" i="5"/>
  <c r="N79" i="5"/>
  <c r="M79" i="5"/>
  <c r="V78" i="5"/>
  <c r="S78" i="5"/>
  <c r="P78" i="5"/>
  <c r="U77" i="5"/>
  <c r="T77" i="5"/>
  <c r="R77" i="5"/>
  <c r="Q77" i="5"/>
  <c r="O77" i="5"/>
  <c r="N77" i="5"/>
  <c r="P77" i="5" s="1"/>
  <c r="M77" i="5"/>
  <c r="V76" i="5"/>
  <c r="S76" i="5"/>
  <c r="P76" i="5"/>
  <c r="W76" i="5" s="1"/>
  <c r="X76" i="5" s="1"/>
  <c r="U75" i="5"/>
  <c r="T75" i="5"/>
  <c r="V75" i="5" s="1"/>
  <c r="R75" i="5"/>
  <c r="S75" i="5" s="1"/>
  <c r="Q75" i="5"/>
  <c r="O75" i="5"/>
  <c r="N75" i="5"/>
  <c r="M75" i="5"/>
  <c r="V74" i="5"/>
  <c r="S74" i="5"/>
  <c r="P74" i="5"/>
  <c r="W74" i="5" s="1"/>
  <c r="X74" i="5" s="1"/>
  <c r="O73" i="5"/>
  <c r="U73" i="5"/>
  <c r="T73" i="5"/>
  <c r="V73" i="5" s="1"/>
  <c r="R73" i="5"/>
  <c r="Q73" i="5"/>
  <c r="N73" i="5"/>
  <c r="M73" i="5"/>
  <c r="V72" i="5"/>
  <c r="S72" i="5"/>
  <c r="O71" i="5"/>
  <c r="U71" i="5"/>
  <c r="T71" i="5"/>
  <c r="V71" i="5" s="1"/>
  <c r="R71" i="5"/>
  <c r="Q71" i="5"/>
  <c r="N71" i="5"/>
  <c r="M71" i="5"/>
  <c r="V70" i="5"/>
  <c r="S70" i="5"/>
  <c r="P70" i="5"/>
  <c r="W70" i="5" s="1"/>
  <c r="X70" i="5" s="1"/>
  <c r="V69" i="5"/>
  <c r="U69" i="5"/>
  <c r="T69" i="5"/>
  <c r="R69" i="5"/>
  <c r="Q69" i="5"/>
  <c r="O69" i="5"/>
  <c r="N69" i="5"/>
  <c r="M69" i="5"/>
  <c r="V68" i="5"/>
  <c r="S68" i="5"/>
  <c r="P68" i="5"/>
  <c r="U67" i="5"/>
  <c r="V67" i="5" s="1"/>
  <c r="T67" i="5"/>
  <c r="R67" i="5"/>
  <c r="Q67" i="5"/>
  <c r="N67" i="5"/>
  <c r="M67" i="5"/>
  <c r="V66" i="5"/>
  <c r="S66" i="5"/>
  <c r="P66" i="5"/>
  <c r="W66" i="5" s="1"/>
  <c r="X66" i="5" s="1"/>
  <c r="O65" i="5"/>
  <c r="U65" i="5"/>
  <c r="T65" i="5"/>
  <c r="V65" i="5" s="1"/>
  <c r="R65" i="5"/>
  <c r="Q65" i="5"/>
  <c r="S65" i="5" s="1"/>
  <c r="N65" i="5"/>
  <c r="M65" i="5"/>
  <c r="M64" i="5" s="1"/>
  <c r="R64" i="5"/>
  <c r="R63" i="5" s="1"/>
  <c r="U57" i="5"/>
  <c r="U54" i="5" s="1"/>
  <c r="T57" i="5"/>
  <c r="T54" i="5" s="1"/>
  <c r="T53" i="5" s="1"/>
  <c r="R57" i="5"/>
  <c r="Q57" i="5"/>
  <c r="O57" i="5"/>
  <c r="O54" i="5" s="1"/>
  <c r="O53" i="5" s="1"/>
  <c r="N57" i="5"/>
  <c r="P57" i="5" s="1"/>
  <c r="V56" i="5"/>
  <c r="S56" i="5"/>
  <c r="W56" i="5" s="1"/>
  <c r="X56" i="5" s="1"/>
  <c r="P56" i="5"/>
  <c r="V55" i="5"/>
  <c r="S55" i="5"/>
  <c r="P55" i="5"/>
  <c r="R54" i="5"/>
  <c r="Q54" i="5"/>
  <c r="Q53" i="5" s="1"/>
  <c r="N54" i="5"/>
  <c r="M54" i="5"/>
  <c r="R53" i="5"/>
  <c r="R52" i="5" s="1"/>
  <c r="N53" i="5"/>
  <c r="N52" i="5" s="1"/>
  <c r="M53" i="5"/>
  <c r="M52" i="5" s="1"/>
  <c r="V48" i="5"/>
  <c r="S48" i="5"/>
  <c r="P48" i="5"/>
  <c r="W48" i="5" s="1"/>
  <c r="X48" i="5" s="1"/>
  <c r="V47" i="5"/>
  <c r="S47" i="5"/>
  <c r="P47" i="5"/>
  <c r="V46" i="5"/>
  <c r="S46" i="5"/>
  <c r="P46" i="5"/>
  <c r="W46" i="5" s="1"/>
  <c r="X46" i="5" s="1"/>
  <c r="U45" i="5"/>
  <c r="T45" i="5"/>
  <c r="T44" i="5" s="1"/>
  <c r="R45" i="5"/>
  <c r="Q45" i="5"/>
  <c r="S45" i="5" s="1"/>
  <c r="O45" i="5"/>
  <c r="O44" i="5" s="1"/>
  <c r="O43" i="5" s="1"/>
  <c r="O42" i="5" s="1"/>
  <c r="O41" i="5" s="1"/>
  <c r="N45" i="5"/>
  <c r="P45" i="5" s="1"/>
  <c r="M45" i="5"/>
  <c r="M44" i="5" s="1"/>
  <c r="R44" i="5"/>
  <c r="R43" i="5" s="1"/>
  <c r="R42" i="5" s="1"/>
  <c r="R41" i="5" s="1"/>
  <c r="N44" i="5"/>
  <c r="V39" i="5"/>
  <c r="S39" i="5"/>
  <c r="P39" i="5"/>
  <c r="U38" i="5"/>
  <c r="V38" i="5" s="1"/>
  <c r="T38" i="5"/>
  <c r="R38" i="5"/>
  <c r="Q38" i="5"/>
  <c r="S38" i="5" s="1"/>
  <c r="O38" i="5"/>
  <c r="O37" i="5" s="1"/>
  <c r="N38" i="5"/>
  <c r="P38" i="5" s="1"/>
  <c r="M38" i="5"/>
  <c r="U37" i="5"/>
  <c r="T37" i="5"/>
  <c r="R37" i="5"/>
  <c r="M37" i="5"/>
  <c r="V35" i="5"/>
  <c r="S35" i="5"/>
  <c r="P35" i="5"/>
  <c r="W35" i="5" s="1"/>
  <c r="X35" i="5" s="1"/>
  <c r="U34" i="5"/>
  <c r="T34" i="5"/>
  <c r="V34" i="5" s="1"/>
  <c r="R34" i="5"/>
  <c r="Q34" i="5"/>
  <c r="S34" i="5" s="1"/>
  <c r="O34" i="5"/>
  <c r="P34" i="5" s="1"/>
  <c r="N34" i="5"/>
  <c r="M34" i="5"/>
  <c r="U33" i="5"/>
  <c r="T33" i="5"/>
  <c r="V33" i="5" s="1"/>
  <c r="R33" i="5"/>
  <c r="Q33" i="5"/>
  <c r="S33" i="5" s="1"/>
  <c r="O33" i="5"/>
  <c r="P33" i="5" s="1"/>
  <c r="N33" i="5"/>
  <c r="M33" i="5"/>
  <c r="U32" i="5"/>
  <c r="T32" i="5"/>
  <c r="V32" i="5" s="1"/>
  <c r="R32" i="5"/>
  <c r="Q32" i="5"/>
  <c r="S32" i="5" s="1"/>
  <c r="O32" i="5"/>
  <c r="P32" i="5" s="1"/>
  <c r="N32" i="5"/>
  <c r="M32" i="5"/>
  <c r="M31" i="5" s="1"/>
  <c r="M30" i="5" s="1"/>
  <c r="V28" i="5"/>
  <c r="S28" i="5"/>
  <c r="P28" i="5"/>
  <c r="V27" i="5"/>
  <c r="S27" i="5"/>
  <c r="P27" i="5"/>
  <c r="V26" i="5"/>
  <c r="S26" i="5"/>
  <c r="P26" i="5"/>
  <c r="U25" i="5"/>
  <c r="T25" i="5"/>
  <c r="S25" i="5"/>
  <c r="R25" i="5"/>
  <c r="Q25" i="5"/>
  <c r="O25" i="5"/>
  <c r="N25" i="5"/>
  <c r="M25" i="5"/>
  <c r="U24" i="5"/>
  <c r="T24" i="5"/>
  <c r="S24" i="5"/>
  <c r="R24" i="5"/>
  <c r="Q24" i="5"/>
  <c r="O24" i="5"/>
  <c r="N24" i="5"/>
  <c r="N23" i="5" s="1"/>
  <c r="N18" i="5" s="1"/>
  <c r="N17" i="5" s="1"/>
  <c r="N16" i="5" s="1"/>
  <c r="M24" i="5"/>
  <c r="U23" i="5"/>
  <c r="T23" i="5"/>
  <c r="S23" i="5"/>
  <c r="R23" i="5"/>
  <c r="Q23" i="5"/>
  <c r="M23" i="5"/>
  <c r="V21" i="5"/>
  <c r="S21" i="5"/>
  <c r="P21" i="5"/>
  <c r="W21" i="5" s="1"/>
  <c r="X21" i="5" s="1"/>
  <c r="U20" i="5"/>
  <c r="T20" i="5"/>
  <c r="V20" i="5" s="1"/>
  <c r="R20" i="5"/>
  <c r="Q20" i="5"/>
  <c r="S20" i="5" s="1"/>
  <c r="O20" i="5"/>
  <c r="N20" i="5"/>
  <c r="P20" i="5" s="1"/>
  <c r="M20" i="5"/>
  <c r="U19" i="5"/>
  <c r="T19" i="5"/>
  <c r="V19" i="5" s="1"/>
  <c r="R19" i="5"/>
  <c r="Q19" i="5"/>
  <c r="S19" i="5" s="1"/>
  <c r="O19" i="5"/>
  <c r="N19" i="5"/>
  <c r="P19" i="5" s="1"/>
  <c r="M19" i="5"/>
  <c r="M18" i="5" s="1"/>
  <c r="M17" i="5" s="1"/>
  <c r="M16" i="5" s="1"/>
  <c r="R18" i="5"/>
  <c r="R17" i="5" s="1"/>
  <c r="R16" i="5" s="1"/>
  <c r="S272" i="5" l="1"/>
  <c r="S273" i="5"/>
  <c r="O51" i="5"/>
  <c r="O50" i="5" s="1"/>
  <c r="O52" i="5"/>
  <c r="P52" i="5" s="1"/>
  <c r="T18" i="5"/>
  <c r="U18" i="5"/>
  <c r="U17" i="5" s="1"/>
  <c r="U16" i="5" s="1"/>
  <c r="T31" i="5"/>
  <c r="T30" i="5" s="1"/>
  <c r="O31" i="5"/>
  <c r="O30" i="5" s="1"/>
  <c r="V45" i="5"/>
  <c r="W47" i="5"/>
  <c r="X47" i="5" s="1"/>
  <c r="T64" i="5"/>
  <c r="T63" i="5" s="1"/>
  <c r="S73" i="5"/>
  <c r="S77" i="5"/>
  <c r="S81" i="5"/>
  <c r="W82" i="5"/>
  <c r="X82" i="5" s="1"/>
  <c r="S89" i="5"/>
  <c r="W90" i="5"/>
  <c r="X90" i="5" s="1"/>
  <c r="U95" i="5"/>
  <c r="R95" i="5"/>
  <c r="T107" i="5"/>
  <c r="V107" i="5" s="1"/>
  <c r="P111" i="5"/>
  <c r="S133" i="5"/>
  <c r="Q239" i="5"/>
  <c r="P248" i="5"/>
  <c r="N247" i="5"/>
  <c r="P247" i="5" s="1"/>
  <c r="U31" i="5"/>
  <c r="U30" i="5" s="1"/>
  <c r="P44" i="5"/>
  <c r="P123" i="5"/>
  <c r="Q169" i="5"/>
  <c r="S170" i="5"/>
  <c r="N212" i="5"/>
  <c r="P213" i="5"/>
  <c r="N233" i="5"/>
  <c r="Q18" i="5"/>
  <c r="V23" i="5"/>
  <c r="P24" i="5"/>
  <c r="V24" i="5"/>
  <c r="P25" i="5"/>
  <c r="V25" i="5"/>
  <c r="W26" i="5"/>
  <c r="W28" i="5"/>
  <c r="X28" i="5" s="1"/>
  <c r="Q37" i="5"/>
  <c r="Q31" i="5" s="1"/>
  <c r="W39" i="5"/>
  <c r="X39" i="5" s="1"/>
  <c r="S69" i="5"/>
  <c r="W80" i="5"/>
  <c r="X80" i="5" s="1"/>
  <c r="V87" i="5"/>
  <c r="V89" i="5"/>
  <c r="S95" i="5"/>
  <c r="W113" i="5"/>
  <c r="N168" i="5"/>
  <c r="P169" i="5"/>
  <c r="Q190" i="5"/>
  <c r="S191" i="5"/>
  <c r="R240" i="5"/>
  <c r="R239" i="5" s="1"/>
  <c r="R232" i="5" s="1"/>
  <c r="S241" i="5"/>
  <c r="S249" i="5"/>
  <c r="Q248" i="5"/>
  <c r="P269" i="5"/>
  <c r="N268" i="5"/>
  <c r="P268" i="5" s="1"/>
  <c r="W27" i="5"/>
  <c r="X27" i="5" s="1"/>
  <c r="R31" i="5"/>
  <c r="R30" i="5" s="1"/>
  <c r="W38" i="5"/>
  <c r="P53" i="5"/>
  <c r="R62" i="5"/>
  <c r="R61" i="5" s="1"/>
  <c r="S67" i="5"/>
  <c r="W68" i="5"/>
  <c r="X68" i="5" s="1"/>
  <c r="V77" i="5"/>
  <c r="P81" i="5"/>
  <c r="W81" i="5" s="1"/>
  <c r="X81" i="5" s="1"/>
  <c r="W88" i="5"/>
  <c r="X88" i="5" s="1"/>
  <c r="W92" i="5"/>
  <c r="X92" i="5" s="1"/>
  <c r="T95" i="5"/>
  <c r="X102" i="5"/>
  <c r="P125" i="5"/>
  <c r="V138" i="5"/>
  <c r="T137" i="5"/>
  <c r="V137" i="5" s="1"/>
  <c r="R152" i="5"/>
  <c r="R151" i="5" s="1"/>
  <c r="R150" i="5" s="1"/>
  <c r="R149" i="5" s="1"/>
  <c r="S153" i="5"/>
  <c r="V234" i="5"/>
  <c r="T233" i="5"/>
  <c r="Q234" i="5"/>
  <c r="S235" i="5"/>
  <c r="V241" i="5"/>
  <c r="T240" i="5"/>
  <c r="U131" i="5"/>
  <c r="U130" i="5" s="1"/>
  <c r="U129" i="5" s="1"/>
  <c r="U120" i="5" s="1"/>
  <c r="R131" i="5"/>
  <c r="R130" i="5" s="1"/>
  <c r="R129" i="5" s="1"/>
  <c r="R120" i="5" s="1"/>
  <c r="V139" i="5"/>
  <c r="V168" i="5"/>
  <c r="W193" i="5"/>
  <c r="X193" i="5" s="1"/>
  <c r="P241" i="5"/>
  <c r="X242" i="5"/>
  <c r="O246" i="5"/>
  <c r="V284" i="5"/>
  <c r="T283" i="5"/>
  <c r="T282" i="5" s="1"/>
  <c r="T281" i="5" s="1"/>
  <c r="P297" i="5"/>
  <c r="N296" i="5"/>
  <c r="N295" i="5" s="1"/>
  <c r="N336" i="5"/>
  <c r="O347" i="5"/>
  <c r="P348" i="5"/>
  <c r="S366" i="5"/>
  <c r="R364" i="5"/>
  <c r="R363" i="5" s="1"/>
  <c r="R362" i="5" s="1"/>
  <c r="S412" i="5"/>
  <c r="Q411" i="5"/>
  <c r="S411" i="5" s="1"/>
  <c r="P450" i="5"/>
  <c r="O449" i="5"/>
  <c r="P449" i="5" s="1"/>
  <c r="V125" i="5"/>
  <c r="Q132" i="5"/>
  <c r="S132" i="5" s="1"/>
  <c r="P133" i="5"/>
  <c r="P134" i="5"/>
  <c r="W134" i="5" s="1"/>
  <c r="X134" i="5" s="1"/>
  <c r="S134" i="5"/>
  <c r="P139" i="5"/>
  <c r="R164" i="5"/>
  <c r="R163" i="5" s="1"/>
  <c r="R162" i="5" s="1"/>
  <c r="R161" i="5" s="1"/>
  <c r="R160" i="5" s="1"/>
  <c r="V169" i="5"/>
  <c r="R179" i="5"/>
  <c r="R178" i="5" s="1"/>
  <c r="R177" i="5" s="1"/>
  <c r="R176" i="5" s="1"/>
  <c r="R175" i="5" s="1"/>
  <c r="P200" i="5"/>
  <c r="P207" i="5"/>
  <c r="Q215" i="5"/>
  <c r="O235" i="5"/>
  <c r="O234" i="5" s="1"/>
  <c r="O233" i="5" s="1"/>
  <c r="O232" i="5" s="1"/>
  <c r="O210" i="5" s="1"/>
  <c r="P242" i="5"/>
  <c r="W242" i="5" s="1"/>
  <c r="W243" i="5"/>
  <c r="X243" i="5" s="1"/>
  <c r="T251" i="5"/>
  <c r="T250" i="5" s="1"/>
  <c r="T249" i="5" s="1"/>
  <c r="T248" i="5" s="1"/>
  <c r="T247" i="5" s="1"/>
  <c r="S270" i="5"/>
  <c r="N283" i="5"/>
  <c r="N282" i="5" s="1"/>
  <c r="P284" i="5"/>
  <c r="V347" i="5"/>
  <c r="T338" i="5"/>
  <c r="T337" i="5" s="1"/>
  <c r="T336" i="5" s="1"/>
  <c r="S347" i="5"/>
  <c r="Q338" i="5"/>
  <c r="P351" i="5"/>
  <c r="W351" i="5" s="1"/>
  <c r="X351" i="5" s="1"/>
  <c r="R351" i="5"/>
  <c r="S351" i="5" s="1"/>
  <c r="S352" i="5"/>
  <c r="N362" i="5"/>
  <c r="Q362" i="5"/>
  <c r="Q361" i="5" s="1"/>
  <c r="Q360" i="5" s="1"/>
  <c r="Q503" i="5"/>
  <c r="S503" i="5" s="1"/>
  <c r="S504" i="5"/>
  <c r="P145" i="5"/>
  <c r="S146" i="5"/>
  <c r="O151" i="5"/>
  <c r="O150" i="5" s="1"/>
  <c r="O149" i="5" s="1"/>
  <c r="P158" i="5"/>
  <c r="N164" i="5"/>
  <c r="N163" i="5" s="1"/>
  <c r="P170" i="5"/>
  <c r="V170" i="5"/>
  <c r="S171" i="5"/>
  <c r="W171" i="5" s="1"/>
  <c r="X171" i="5" s="1"/>
  <c r="N180" i="5"/>
  <c r="N179" i="5" s="1"/>
  <c r="S184" i="5"/>
  <c r="T192" i="5"/>
  <c r="V199" i="5"/>
  <c r="P214" i="5"/>
  <c r="V216" i="5"/>
  <c r="N222" i="5"/>
  <c r="T222" i="5"/>
  <c r="V222" i="5" s="1"/>
  <c r="P235" i="5"/>
  <c r="W235" i="5" s="1"/>
  <c r="X235" i="5" s="1"/>
  <c r="V235" i="5"/>
  <c r="S236" i="5"/>
  <c r="W236" i="5" s="1"/>
  <c r="X236" i="5" s="1"/>
  <c r="S250" i="5"/>
  <c r="P251" i="5"/>
  <c r="R246" i="5"/>
  <c r="S296" i="5"/>
  <c r="Q295" i="5"/>
  <c r="Q294" i="5" s="1"/>
  <c r="O299" i="5"/>
  <c r="P299" i="5" s="1"/>
  <c r="O291" i="5"/>
  <c r="P300" i="5"/>
  <c r="W300" i="5" s="1"/>
  <c r="X300" i="5" s="1"/>
  <c r="T328" i="5"/>
  <c r="V329" i="5"/>
  <c r="S436" i="5"/>
  <c r="Q435" i="5"/>
  <c r="S443" i="5"/>
  <c r="Q442" i="5"/>
  <c r="S442" i="5" s="1"/>
  <c r="Q448" i="5"/>
  <c r="V473" i="5"/>
  <c r="U472" i="5"/>
  <c r="V472" i="5" s="1"/>
  <c r="T157" i="5"/>
  <c r="T156" i="5" s="1"/>
  <c r="S158" i="5"/>
  <c r="Q163" i="5"/>
  <c r="S163" i="5" s="1"/>
  <c r="T167" i="5"/>
  <c r="V167" i="5" s="1"/>
  <c r="V171" i="5"/>
  <c r="Q179" i="5"/>
  <c r="Q178" i="5" s="1"/>
  <c r="P184" i="5"/>
  <c r="N192" i="5"/>
  <c r="N191" i="5" s="1"/>
  <c r="N190" i="5" s="1"/>
  <c r="N189" i="5" s="1"/>
  <c r="N188" i="5" s="1"/>
  <c r="N187" i="5" s="1"/>
  <c r="U210" i="5"/>
  <c r="V236" i="5"/>
  <c r="N240" i="5"/>
  <c r="M241" i="5"/>
  <c r="M240" i="5" s="1"/>
  <c r="M239" i="5" s="1"/>
  <c r="S251" i="5"/>
  <c r="P252" i="5"/>
  <c r="V270" i="5"/>
  <c r="R267" i="5"/>
  <c r="R266" i="5" s="1"/>
  <c r="R265" i="5" s="1"/>
  <c r="V279" i="5"/>
  <c r="T278" i="5"/>
  <c r="R291" i="5"/>
  <c r="V321" i="5"/>
  <c r="N333" i="5"/>
  <c r="P334" i="5"/>
  <c r="W369" i="5"/>
  <c r="X369" i="5" s="1"/>
  <c r="P375" i="5"/>
  <c r="N373" i="5"/>
  <c r="P390" i="5"/>
  <c r="N389" i="5"/>
  <c r="P389" i="5" s="1"/>
  <c r="V391" i="5"/>
  <c r="U390" i="5"/>
  <c r="N432" i="5"/>
  <c r="V450" i="5"/>
  <c r="T449" i="5"/>
  <c r="R457" i="5"/>
  <c r="R456" i="5" s="1"/>
  <c r="S467" i="5"/>
  <c r="P468" i="5"/>
  <c r="N467" i="5"/>
  <c r="T486" i="5"/>
  <c r="V486" i="5" s="1"/>
  <c r="M290" i="5"/>
  <c r="M289" i="5" s="1"/>
  <c r="M288" i="5" s="1"/>
  <c r="M338" i="5"/>
  <c r="S339" i="5"/>
  <c r="S340" i="5"/>
  <c r="W341" i="5"/>
  <c r="X341" i="5" s="1"/>
  <c r="W343" i="5"/>
  <c r="X343" i="5" s="1"/>
  <c r="V348" i="5"/>
  <c r="P352" i="5"/>
  <c r="W352" i="5" s="1"/>
  <c r="X352" i="5" s="1"/>
  <c r="V366" i="5"/>
  <c r="W370" i="5"/>
  <c r="X370" i="5" s="1"/>
  <c r="W374" i="5"/>
  <c r="X374" i="5" s="1"/>
  <c r="V385" i="5"/>
  <c r="P403" i="5"/>
  <c r="W403" i="5" s="1"/>
  <c r="X403" i="5" s="1"/>
  <c r="W404" i="5"/>
  <c r="X404" i="5" s="1"/>
  <c r="W407" i="5"/>
  <c r="X407" i="5" s="1"/>
  <c r="U411" i="5"/>
  <c r="U410" i="5" s="1"/>
  <c r="U409" i="5" s="1"/>
  <c r="P493" i="5"/>
  <c r="W495" i="5"/>
  <c r="W500" i="5"/>
  <c r="X500" i="5" s="1"/>
  <c r="W505" i="5"/>
  <c r="X505" i="5" s="1"/>
  <c r="S511" i="5"/>
  <c r="S512" i="5"/>
  <c r="W540" i="5"/>
  <c r="W345" i="5"/>
  <c r="X345" i="5" s="1"/>
  <c r="T359" i="5"/>
  <c r="T358" i="5" s="1"/>
  <c r="T357" i="5" s="1"/>
  <c r="V363" i="5"/>
  <c r="W438" i="5"/>
  <c r="X438" i="5" s="1"/>
  <c r="W440" i="5"/>
  <c r="X440" i="5" s="1"/>
  <c r="V443" i="5"/>
  <c r="P467" i="5"/>
  <c r="R492" i="5"/>
  <c r="R491" i="5" s="1"/>
  <c r="R490" i="5" s="1"/>
  <c r="W513" i="5"/>
  <c r="X513" i="5" s="1"/>
  <c r="W521" i="5"/>
  <c r="W525" i="5"/>
  <c r="W539" i="5"/>
  <c r="P274" i="5"/>
  <c r="V292" i="5"/>
  <c r="W292" i="5" s="1"/>
  <c r="X292" i="5" s="1"/>
  <c r="V296" i="5"/>
  <c r="R326" i="5"/>
  <c r="R325" i="5" s="1"/>
  <c r="R324" i="5" s="1"/>
  <c r="R322" i="5" s="1"/>
  <c r="S330" i="5"/>
  <c r="V340" i="5"/>
  <c r="W344" i="5"/>
  <c r="X344" i="5" s="1"/>
  <c r="V364" i="5"/>
  <c r="S368" i="5"/>
  <c r="V386" i="5"/>
  <c r="W405" i="5"/>
  <c r="X405" i="5" s="1"/>
  <c r="O435" i="5"/>
  <c r="W439" i="5"/>
  <c r="X439" i="5" s="1"/>
  <c r="P473" i="5"/>
  <c r="V483" i="5"/>
  <c r="R478" i="5"/>
  <c r="R477" i="5" s="1"/>
  <c r="P494" i="5"/>
  <c r="O492" i="5"/>
  <c r="O491" i="5" s="1"/>
  <c r="O490" i="5" s="1"/>
  <c r="V504" i="5"/>
  <c r="W507" i="5"/>
  <c r="X507" i="5" s="1"/>
  <c r="P512" i="5"/>
  <c r="W524" i="5"/>
  <c r="W538" i="5"/>
  <c r="W542" i="5"/>
  <c r="S390" i="5"/>
  <c r="R380" i="5"/>
  <c r="R379" i="5" s="1"/>
  <c r="R378" i="5" s="1"/>
  <c r="S389" i="5"/>
  <c r="W252" i="5"/>
  <c r="X252" i="5" s="1"/>
  <c r="U250" i="5"/>
  <c r="W284" i="5"/>
  <c r="X284" i="5" s="1"/>
  <c r="P85" i="5"/>
  <c r="W85" i="5" s="1"/>
  <c r="X85" i="5" s="1"/>
  <c r="W522" i="5"/>
  <c r="Q257" i="5"/>
  <c r="S258" i="5"/>
  <c r="S259" i="5"/>
  <c r="W116" i="5"/>
  <c r="X116" i="5" s="1"/>
  <c r="R60" i="5"/>
  <c r="W117" i="5"/>
  <c r="X117" i="5" s="1"/>
  <c r="W115" i="5"/>
  <c r="X115" i="5" s="1"/>
  <c r="Q109" i="5"/>
  <c r="S110" i="5"/>
  <c r="S111" i="5"/>
  <c r="W111" i="5" s="1"/>
  <c r="X111" i="5" s="1"/>
  <c r="W114" i="5"/>
  <c r="X114" i="5" s="1"/>
  <c r="P65" i="5"/>
  <c r="W65" i="5" s="1"/>
  <c r="X65" i="5" s="1"/>
  <c r="P71" i="5"/>
  <c r="P73" i="5"/>
  <c r="W73" i="5" s="1"/>
  <c r="X73" i="5" s="1"/>
  <c r="P75" i="5"/>
  <c r="W75" i="5" s="1"/>
  <c r="X75" i="5" s="1"/>
  <c r="P91" i="5"/>
  <c r="W91" i="5" s="1"/>
  <c r="X91" i="5" s="1"/>
  <c r="N95" i="5"/>
  <c r="P96" i="5"/>
  <c r="W96" i="5" s="1"/>
  <c r="X96" i="5" s="1"/>
  <c r="N64" i="5"/>
  <c r="N63" i="5" s="1"/>
  <c r="Q30" i="5"/>
  <c r="S31" i="5"/>
  <c r="V53" i="5"/>
  <c r="W19" i="5"/>
  <c r="X19" i="5" s="1"/>
  <c r="W20" i="5"/>
  <c r="X20" i="5" s="1"/>
  <c r="V31" i="5"/>
  <c r="W32" i="5"/>
  <c r="X32" i="5" s="1"/>
  <c r="W33" i="5"/>
  <c r="X33" i="5" s="1"/>
  <c r="W34" i="5"/>
  <c r="X34" i="5" s="1"/>
  <c r="V54" i="5"/>
  <c r="U53" i="5"/>
  <c r="M43" i="5"/>
  <c r="S53" i="5"/>
  <c r="Q52" i="5"/>
  <c r="S52" i="5" s="1"/>
  <c r="Q51" i="5"/>
  <c r="T62" i="5"/>
  <c r="W25" i="5"/>
  <c r="W24" i="5"/>
  <c r="X26" i="5"/>
  <c r="O23" i="5"/>
  <c r="W45" i="5"/>
  <c r="X45" i="5" s="1"/>
  <c r="N37" i="5"/>
  <c r="S37" i="5"/>
  <c r="N43" i="5"/>
  <c r="U44" i="5"/>
  <c r="U43" i="5" s="1"/>
  <c r="U42" i="5" s="1"/>
  <c r="U41" i="5" s="1"/>
  <c r="M51" i="5"/>
  <c r="R51" i="5"/>
  <c r="R50" i="5" s="1"/>
  <c r="R15" i="5" s="1"/>
  <c r="P54" i="5"/>
  <c r="S54" i="5"/>
  <c r="W55" i="5"/>
  <c r="X55" i="5" s="1"/>
  <c r="S57" i="5"/>
  <c r="V57" i="5"/>
  <c r="U64" i="5"/>
  <c r="U63" i="5" s="1"/>
  <c r="U62" i="5" s="1"/>
  <c r="U61" i="5" s="1"/>
  <c r="U60" i="5" s="1"/>
  <c r="O67" i="5"/>
  <c r="P67" i="5" s="1"/>
  <c r="W67" i="5" s="1"/>
  <c r="X67" i="5" s="1"/>
  <c r="P69" i="5"/>
  <c r="W69" i="5" s="1"/>
  <c r="X69" i="5" s="1"/>
  <c r="W78" i="5"/>
  <c r="P79" i="5"/>
  <c r="W79" i="5" s="1"/>
  <c r="X79" i="5" s="1"/>
  <c r="O83" i="5"/>
  <c r="P83" i="5" s="1"/>
  <c r="W86" i="5"/>
  <c r="X86" i="5" s="1"/>
  <c r="P87" i="5"/>
  <c r="W87" i="5" s="1"/>
  <c r="X87" i="5" s="1"/>
  <c r="V95" i="5"/>
  <c r="P101" i="5"/>
  <c r="O100" i="5"/>
  <c r="N122" i="5"/>
  <c r="V123" i="5"/>
  <c r="T122" i="5"/>
  <c r="V133" i="5"/>
  <c r="W133" i="5" s="1"/>
  <c r="X133" i="5" s="1"/>
  <c r="T132" i="5"/>
  <c r="S137" i="5"/>
  <c r="Q131" i="5"/>
  <c r="T162" i="5"/>
  <c r="V163" i="5"/>
  <c r="T178" i="5"/>
  <c r="V179" i="5"/>
  <c r="S183" i="5"/>
  <c r="P190" i="5"/>
  <c r="O189" i="5"/>
  <c r="O188" i="5" s="1"/>
  <c r="O187" i="5" s="1"/>
  <c r="V37" i="5"/>
  <c r="X38" i="5"/>
  <c r="T43" i="5"/>
  <c r="Q44" i="5"/>
  <c r="N51" i="5"/>
  <c r="M63" i="5"/>
  <c r="Q64" i="5"/>
  <c r="S71" i="5"/>
  <c r="V83" i="5"/>
  <c r="O89" i="5"/>
  <c r="P89" i="5" s="1"/>
  <c r="W89" i="5" s="1"/>
  <c r="X89" i="5" s="1"/>
  <c r="O96" i="5"/>
  <c r="P108" i="5"/>
  <c r="P110" i="5"/>
  <c r="W112" i="5"/>
  <c r="X124" i="5"/>
  <c r="M123" i="5"/>
  <c r="S124" i="5"/>
  <c r="Q123" i="5"/>
  <c r="T144" i="5"/>
  <c r="V145" i="5"/>
  <c r="W145" i="5" s="1"/>
  <c r="X145" i="5" s="1"/>
  <c r="P187" i="5"/>
  <c r="S198" i="5"/>
  <c r="Q197" i="5"/>
  <c r="T52" i="5"/>
  <c r="T51" i="5"/>
  <c r="W77" i="5"/>
  <c r="P105" i="5"/>
  <c r="O104" i="5"/>
  <c r="S145" i="5"/>
  <c r="Q144" i="5"/>
  <c r="P196" i="5"/>
  <c r="N195" i="5"/>
  <c r="P195" i="5" s="1"/>
  <c r="W57" i="5"/>
  <c r="X57" i="5" s="1"/>
  <c r="P72" i="5"/>
  <c r="W72" i="5" s="1"/>
  <c r="X72" i="5" s="1"/>
  <c r="W99" i="5"/>
  <c r="X99" i="5" s="1"/>
  <c r="P98" i="5"/>
  <c r="W98" i="5" s="1"/>
  <c r="X98" i="5" s="1"/>
  <c r="P107" i="5"/>
  <c r="P109" i="5"/>
  <c r="P124" i="5"/>
  <c r="X137" i="5"/>
  <c r="M131" i="5"/>
  <c r="M196" i="5"/>
  <c r="V124" i="5"/>
  <c r="S125" i="5"/>
  <c r="X125" i="5"/>
  <c r="S138" i="5"/>
  <c r="X138" i="5"/>
  <c r="V146" i="5"/>
  <c r="W146" i="5" s="1"/>
  <c r="X146" i="5" s="1"/>
  <c r="N152" i="5"/>
  <c r="S154" i="5"/>
  <c r="P157" i="5"/>
  <c r="P164" i="5"/>
  <c r="V165" i="5"/>
  <c r="W165" i="5" s="1"/>
  <c r="X165" i="5" s="1"/>
  <c r="P180" i="5"/>
  <c r="V181" i="5"/>
  <c r="W181" i="5" s="1"/>
  <c r="X181" i="5" s="1"/>
  <c r="N183" i="5"/>
  <c r="P183" i="5" s="1"/>
  <c r="S185" i="5"/>
  <c r="W185" i="5" s="1"/>
  <c r="X185" i="5" s="1"/>
  <c r="P188" i="5"/>
  <c r="M190" i="5"/>
  <c r="S192" i="5"/>
  <c r="V197" i="5"/>
  <c r="P199" i="5"/>
  <c r="S199" i="5"/>
  <c r="V200" i="5"/>
  <c r="W200" i="5" s="1"/>
  <c r="X200" i="5" s="1"/>
  <c r="N204" i="5"/>
  <c r="S207" i="5"/>
  <c r="W207" i="5" s="1"/>
  <c r="X207" i="5" s="1"/>
  <c r="Q206" i="5"/>
  <c r="R210" i="5"/>
  <c r="P249" i="5"/>
  <c r="V260" i="5"/>
  <c r="T259" i="5"/>
  <c r="T272" i="5"/>
  <c r="V273" i="5"/>
  <c r="Q276" i="5"/>
  <c r="V295" i="5"/>
  <c r="T291" i="5"/>
  <c r="V291" i="5" s="1"/>
  <c r="T294" i="5"/>
  <c r="V319" i="5"/>
  <c r="T317" i="5"/>
  <c r="R312" i="5"/>
  <c r="R310" i="5" s="1"/>
  <c r="R311" i="5"/>
  <c r="M326" i="5"/>
  <c r="S327" i="5"/>
  <c r="V154" i="5"/>
  <c r="M156" i="5"/>
  <c r="Q157" i="5"/>
  <c r="W158" i="5"/>
  <c r="X158" i="5" s="1"/>
  <c r="M161" i="5"/>
  <c r="Q162" i="5"/>
  <c r="M177" i="5"/>
  <c r="V185" i="5"/>
  <c r="P189" i="5"/>
  <c r="V198" i="5"/>
  <c r="O206" i="5"/>
  <c r="T206" i="5"/>
  <c r="M213" i="5"/>
  <c r="T215" i="5"/>
  <c r="W224" i="5"/>
  <c r="X224" i="5" s="1"/>
  <c r="W226" i="5"/>
  <c r="W227" i="5"/>
  <c r="X227" i="5" s="1"/>
  <c r="W228" i="5"/>
  <c r="X228" i="5" s="1"/>
  <c r="W229" i="5"/>
  <c r="X229" i="5" s="1"/>
  <c r="R277" i="5"/>
  <c r="R276" i="5" s="1"/>
  <c r="O290" i="5"/>
  <c r="O289" i="5" s="1"/>
  <c r="O288" i="5" s="1"/>
  <c r="U151" i="5"/>
  <c r="U150" i="5" s="1"/>
  <c r="U149" i="5" s="1"/>
  <c r="U148" i="5" s="1"/>
  <c r="V156" i="5"/>
  <c r="P197" i="5"/>
  <c r="X226" i="5"/>
  <c r="R289" i="5"/>
  <c r="R288" i="5" s="1"/>
  <c r="U312" i="5"/>
  <c r="U310" i="5" s="1"/>
  <c r="U311" i="5"/>
  <c r="U326" i="5"/>
  <c r="U325" i="5" s="1"/>
  <c r="U324" i="5" s="1"/>
  <c r="P329" i="5"/>
  <c r="W329" i="5" s="1"/>
  <c r="X329" i="5" s="1"/>
  <c r="O328" i="5"/>
  <c r="O327" i="5" s="1"/>
  <c r="O326" i="5" s="1"/>
  <c r="O325" i="5" s="1"/>
  <c r="O324" i="5" s="1"/>
  <c r="O322" i="5" s="1"/>
  <c r="N138" i="5"/>
  <c r="T153" i="5"/>
  <c r="V157" i="5"/>
  <c r="W173" i="5"/>
  <c r="X173" i="5" s="1"/>
  <c r="T184" i="5"/>
  <c r="P191" i="5"/>
  <c r="P192" i="5"/>
  <c r="V196" i="5"/>
  <c r="P198" i="5"/>
  <c r="W216" i="5"/>
  <c r="X216" i="5" s="1"/>
  <c r="T221" i="5"/>
  <c r="P250" i="5"/>
  <c r="V269" i="5"/>
  <c r="V281" i="5"/>
  <c r="P319" i="5"/>
  <c r="O317" i="5"/>
  <c r="O315" i="5" s="1"/>
  <c r="O313" i="5" s="1"/>
  <c r="S320" i="5"/>
  <c r="Q319" i="5"/>
  <c r="M337" i="5"/>
  <c r="M219" i="5"/>
  <c r="Q223" i="5"/>
  <c r="M232" i="5"/>
  <c r="M267" i="5"/>
  <c r="Q269" i="5"/>
  <c r="N273" i="5"/>
  <c r="M281" i="5"/>
  <c r="S282" i="5"/>
  <c r="V282" i="5"/>
  <c r="P296" i="5"/>
  <c r="W296" i="5" s="1"/>
  <c r="X296" i="5" s="1"/>
  <c r="V297" i="5"/>
  <c r="W297" i="5" s="1"/>
  <c r="X297" i="5" s="1"/>
  <c r="M308" i="5"/>
  <c r="P320" i="5"/>
  <c r="P330" i="5"/>
  <c r="V330" i="5"/>
  <c r="S362" i="5"/>
  <c r="R361" i="5"/>
  <c r="W366" i="5"/>
  <c r="X366" i="5" s="1"/>
  <c r="N260" i="5"/>
  <c r="V261" i="5"/>
  <c r="W261" i="5" s="1"/>
  <c r="X261" i="5" s="1"/>
  <c r="V274" i="5"/>
  <c r="W274" i="5" s="1"/>
  <c r="X274" i="5" s="1"/>
  <c r="N278" i="5"/>
  <c r="V283" i="5"/>
  <c r="U287" i="5"/>
  <c r="U286" i="5"/>
  <c r="U264" i="5" s="1"/>
  <c r="T299" i="5"/>
  <c r="V299" i="5" s="1"/>
  <c r="W299" i="5" s="1"/>
  <c r="X299" i="5" s="1"/>
  <c r="M319" i="5"/>
  <c r="P321" i="5"/>
  <c r="P328" i="5"/>
  <c r="S328" i="5"/>
  <c r="V332" i="5"/>
  <c r="V333" i="5"/>
  <c r="V334" i="5"/>
  <c r="V336" i="5"/>
  <c r="V337" i="5"/>
  <c r="V338" i="5"/>
  <c r="V339" i="5"/>
  <c r="V360" i="5"/>
  <c r="W279" i="5"/>
  <c r="X279" i="5" s="1"/>
  <c r="P283" i="5"/>
  <c r="W283" i="5" s="1"/>
  <c r="X283" i="5" s="1"/>
  <c r="S295" i="5"/>
  <c r="Q291" i="5"/>
  <c r="S291" i="5" s="1"/>
  <c r="P315" i="5"/>
  <c r="N313" i="5"/>
  <c r="S321" i="5"/>
  <c r="W339" i="5"/>
  <c r="W340" i="5"/>
  <c r="X340" i="5" s="1"/>
  <c r="M357" i="5"/>
  <c r="W368" i="5"/>
  <c r="X368" i="5" s="1"/>
  <c r="S281" i="5"/>
  <c r="M287" i="5"/>
  <c r="M286" i="5"/>
  <c r="V320" i="5"/>
  <c r="Q333" i="5"/>
  <c r="S334" i="5"/>
  <c r="X339" i="5"/>
  <c r="W365" i="5"/>
  <c r="X365" i="5" s="1"/>
  <c r="S364" i="5"/>
  <c r="Q373" i="5"/>
  <c r="M380" i="5"/>
  <c r="S384" i="5"/>
  <c r="W375" i="5"/>
  <c r="X375" i="5" s="1"/>
  <c r="S401" i="5"/>
  <c r="Q400" i="5"/>
  <c r="S381" i="5"/>
  <c r="Q380" i="5"/>
  <c r="T383" i="5"/>
  <c r="V384" i="5"/>
  <c r="V390" i="5"/>
  <c r="W390" i="5" s="1"/>
  <c r="X390" i="5" s="1"/>
  <c r="U389" i="5"/>
  <c r="V389" i="5" s="1"/>
  <c r="W389" i="5" s="1"/>
  <c r="X389" i="5" s="1"/>
  <c r="N394" i="5"/>
  <c r="V361" i="5"/>
  <c r="V362" i="5"/>
  <c r="P364" i="5"/>
  <c r="W364" i="5" s="1"/>
  <c r="X364" i="5" s="1"/>
  <c r="U373" i="5"/>
  <c r="S383" i="5"/>
  <c r="N385" i="5"/>
  <c r="P386" i="5"/>
  <c r="Q395" i="5"/>
  <c r="S396" i="5"/>
  <c r="M400" i="5"/>
  <c r="M411" i="5"/>
  <c r="O396" i="5"/>
  <c r="O402" i="5"/>
  <c r="S402" i="5"/>
  <c r="Q410" i="5"/>
  <c r="O413" i="5"/>
  <c r="O412" i="5" s="1"/>
  <c r="T413" i="5"/>
  <c r="V414" i="5"/>
  <c r="W414" i="5" s="1"/>
  <c r="X414" i="5" s="1"/>
  <c r="V428" i="5"/>
  <c r="T426" i="5"/>
  <c r="W436" i="5"/>
  <c r="X436" i="5" s="1"/>
  <c r="S385" i="5"/>
  <c r="S386" i="5"/>
  <c r="P391" i="5"/>
  <c r="W391" i="5" s="1"/>
  <c r="X391" i="5" s="1"/>
  <c r="T396" i="5"/>
  <c r="T402" i="5"/>
  <c r="W406" i="5"/>
  <c r="X406" i="5" s="1"/>
  <c r="S413" i="5"/>
  <c r="T427" i="5"/>
  <c r="V427" i="5" s="1"/>
  <c r="W428" i="5"/>
  <c r="X428" i="5" s="1"/>
  <c r="U426" i="5"/>
  <c r="U425" i="5" s="1"/>
  <c r="U424" i="5" s="1"/>
  <c r="U423" i="5" s="1"/>
  <c r="U422" i="5" s="1"/>
  <c r="U421" i="5" s="1"/>
  <c r="U427" i="5"/>
  <c r="S463" i="5"/>
  <c r="Q462" i="5"/>
  <c r="V468" i="5"/>
  <c r="W468" i="5" s="1"/>
  <c r="X468" i="5" s="1"/>
  <c r="T467" i="5"/>
  <c r="V467" i="5" s="1"/>
  <c r="S382" i="5"/>
  <c r="T416" i="5"/>
  <c r="V416" i="5" s="1"/>
  <c r="W416" i="5" s="1"/>
  <c r="X416" i="5" s="1"/>
  <c r="M423" i="5"/>
  <c r="P426" i="5"/>
  <c r="N425" i="5"/>
  <c r="O478" i="5"/>
  <c r="O477" i="5" s="1"/>
  <c r="P483" i="5"/>
  <c r="W483" i="5" s="1"/>
  <c r="X483" i="5" s="1"/>
  <c r="P413" i="5"/>
  <c r="S428" i="5"/>
  <c r="Q426" i="5"/>
  <c r="Q427" i="5"/>
  <c r="S427" i="5" s="1"/>
  <c r="W427" i="5" s="1"/>
  <c r="X427" i="5" s="1"/>
  <c r="T435" i="5"/>
  <c r="T442" i="5"/>
  <c r="V442" i="5" s="1"/>
  <c r="O448" i="5"/>
  <c r="W452" i="5"/>
  <c r="X452" i="5" s="1"/>
  <c r="M457" i="5"/>
  <c r="M478" i="5"/>
  <c r="S480" i="5"/>
  <c r="W480" i="5" s="1"/>
  <c r="X480" i="5" s="1"/>
  <c r="Q479" i="5"/>
  <c r="V491" i="5"/>
  <c r="W442" i="5"/>
  <c r="X442" i="5" s="1"/>
  <c r="P487" i="5"/>
  <c r="N486" i="5"/>
  <c r="V492" i="5"/>
  <c r="W443" i="5"/>
  <c r="X443" i="5" s="1"/>
  <c r="W467" i="5"/>
  <c r="X467" i="5" s="1"/>
  <c r="S494" i="5"/>
  <c r="Q493" i="5"/>
  <c r="O457" i="5"/>
  <c r="O456" i="5" s="1"/>
  <c r="O455" i="5" s="1"/>
  <c r="V461" i="5"/>
  <c r="T460" i="5"/>
  <c r="V479" i="5"/>
  <c r="X512" i="5"/>
  <c r="P463" i="5"/>
  <c r="N462" i="5"/>
  <c r="S472" i="5"/>
  <c r="W472" i="5" s="1"/>
  <c r="X472" i="5" s="1"/>
  <c r="S473" i="5"/>
  <c r="W473" i="5" s="1"/>
  <c r="X473" i="5" s="1"/>
  <c r="V480" i="5"/>
  <c r="S486" i="5"/>
  <c r="S487" i="5"/>
  <c r="M493" i="5"/>
  <c r="V494" i="5"/>
  <c r="W494" i="5" s="1"/>
  <c r="X494" i="5" s="1"/>
  <c r="W499" i="5"/>
  <c r="X499" i="5" s="1"/>
  <c r="P503" i="5"/>
  <c r="W509" i="5"/>
  <c r="X509" i="5" s="1"/>
  <c r="P511" i="5"/>
  <c r="W511" i="5" s="1"/>
  <c r="X511" i="5" s="1"/>
  <c r="N492" i="5"/>
  <c r="W512" i="5"/>
  <c r="V462" i="5"/>
  <c r="W474" i="5"/>
  <c r="X474" i="5" s="1"/>
  <c r="W488" i="5"/>
  <c r="X488" i="5" s="1"/>
  <c r="V493" i="5"/>
  <c r="W498" i="5"/>
  <c r="X498" i="5" s="1"/>
  <c r="W506" i="5"/>
  <c r="X506" i="5" s="1"/>
  <c r="W504" i="5" l="1"/>
  <c r="X504" i="5" s="1"/>
  <c r="W503" i="5"/>
  <c r="X503" i="5" s="1"/>
  <c r="W270" i="5"/>
  <c r="X270" i="5" s="1"/>
  <c r="S179" i="5"/>
  <c r="S152" i="5"/>
  <c r="P327" i="5"/>
  <c r="V449" i="5"/>
  <c r="T448" i="5"/>
  <c r="P240" i="5"/>
  <c r="N239" i="5"/>
  <c r="T327" i="5"/>
  <c r="V328" i="5"/>
  <c r="Q290" i="5"/>
  <c r="S294" i="5"/>
  <c r="P179" i="5"/>
  <c r="N178" i="5"/>
  <c r="P163" i="5"/>
  <c r="W163" i="5" s="1"/>
  <c r="X163" i="5" s="1"/>
  <c r="N162" i="5"/>
  <c r="W348" i="5"/>
  <c r="X348" i="5" s="1"/>
  <c r="N294" i="5"/>
  <c r="P295" i="5"/>
  <c r="N291" i="5"/>
  <c r="P291" i="5" s="1"/>
  <c r="P234" i="5"/>
  <c r="S239" i="5"/>
  <c r="V18" i="5"/>
  <c r="T17" i="5"/>
  <c r="W291" i="5"/>
  <c r="X291" i="5" s="1"/>
  <c r="O434" i="5"/>
  <c r="P435" i="5"/>
  <c r="P373" i="5"/>
  <c r="N372" i="5"/>
  <c r="P372" i="5" s="1"/>
  <c r="V278" i="5"/>
  <c r="T277" i="5"/>
  <c r="S435" i="5"/>
  <c r="Q434" i="5"/>
  <c r="P362" i="5"/>
  <c r="N361" i="5"/>
  <c r="S338" i="5"/>
  <c r="Q337" i="5"/>
  <c r="S215" i="5"/>
  <c r="Q214" i="5"/>
  <c r="T478" i="5"/>
  <c r="O338" i="5"/>
  <c r="P347" i="5"/>
  <c r="W347" i="5" s="1"/>
  <c r="X347" i="5" s="1"/>
  <c r="S180" i="5"/>
  <c r="W180" i="5" s="1"/>
  <c r="X180" i="5" s="1"/>
  <c r="S190" i="5"/>
  <c r="Q189" i="5"/>
  <c r="P233" i="5"/>
  <c r="Q168" i="5"/>
  <c r="S169" i="5"/>
  <c r="S240" i="5"/>
  <c r="W362" i="5"/>
  <c r="X362" i="5" s="1"/>
  <c r="U380" i="5"/>
  <c r="U379" i="5" s="1"/>
  <c r="U378" i="5" s="1"/>
  <c r="W295" i="5"/>
  <c r="X295" i="5" s="1"/>
  <c r="W53" i="5"/>
  <c r="X53" i="5" s="1"/>
  <c r="V44" i="5"/>
  <c r="R455" i="5"/>
  <c r="R431" i="5" s="1"/>
  <c r="N332" i="5"/>
  <c r="P333" i="5"/>
  <c r="S448" i="5"/>
  <c r="Q447" i="5"/>
  <c r="N221" i="5"/>
  <c r="P222" i="5"/>
  <c r="V192" i="5"/>
  <c r="W192" i="5" s="1"/>
  <c r="X192" i="5" s="1"/>
  <c r="T191" i="5"/>
  <c r="W449" i="5"/>
  <c r="X449" i="5" s="1"/>
  <c r="Q233" i="5"/>
  <c r="S233" i="5" s="1"/>
  <c r="S234" i="5"/>
  <c r="W169" i="5"/>
  <c r="X169" i="5" s="1"/>
  <c r="V30" i="5"/>
  <c r="W334" i="5"/>
  <c r="X334" i="5" s="1"/>
  <c r="W154" i="5"/>
  <c r="X154" i="5" s="1"/>
  <c r="U457" i="5"/>
  <c r="U456" i="5" s="1"/>
  <c r="U455" i="5" s="1"/>
  <c r="U431" i="5" s="1"/>
  <c r="V251" i="5"/>
  <c r="W251" i="5" s="1"/>
  <c r="X251" i="5" s="1"/>
  <c r="W170" i="5"/>
  <c r="X170" i="5" s="1"/>
  <c r="S363" i="5"/>
  <c r="W363" i="5" s="1"/>
  <c r="X363" i="5" s="1"/>
  <c r="N281" i="5"/>
  <c r="P281" i="5" s="1"/>
  <c r="W281" i="5" s="1"/>
  <c r="X281" i="5" s="1"/>
  <c r="P282" i="5"/>
  <c r="W282" i="5" s="1"/>
  <c r="X282" i="5" s="1"/>
  <c r="W139" i="5"/>
  <c r="X139" i="5" s="1"/>
  <c r="W450" i="5"/>
  <c r="X450" i="5" s="1"/>
  <c r="W241" i="5"/>
  <c r="X241" i="5" s="1"/>
  <c r="S164" i="5"/>
  <c r="W164" i="5" s="1"/>
  <c r="X164" i="5" s="1"/>
  <c r="T239" i="5"/>
  <c r="V239" i="5" s="1"/>
  <c r="V240" i="5"/>
  <c r="V233" i="5"/>
  <c r="T232" i="5"/>
  <c r="V232" i="5" s="1"/>
  <c r="S248" i="5"/>
  <c r="Q247" i="5"/>
  <c r="S247" i="5" s="1"/>
  <c r="N167" i="5"/>
  <c r="P167" i="5" s="1"/>
  <c r="P168" i="5"/>
  <c r="S18" i="5"/>
  <c r="Q17" i="5"/>
  <c r="N211" i="5"/>
  <c r="P211" i="5" s="1"/>
  <c r="P212" i="5"/>
  <c r="W71" i="5"/>
  <c r="X71" i="5" s="1"/>
  <c r="V250" i="5"/>
  <c r="W250" i="5" s="1"/>
  <c r="X250" i="5" s="1"/>
  <c r="U249" i="5"/>
  <c r="Q256" i="5"/>
  <c r="S257" i="5"/>
  <c r="S109" i="5"/>
  <c r="W109" i="5" s="1"/>
  <c r="X109" i="5" s="1"/>
  <c r="Q108" i="5"/>
  <c r="W110" i="5"/>
  <c r="X110" i="5" s="1"/>
  <c r="O95" i="5"/>
  <c r="M379" i="5"/>
  <c r="P278" i="5"/>
  <c r="W278" i="5" s="1"/>
  <c r="X278" i="5" s="1"/>
  <c r="X277" i="5" s="1"/>
  <c r="N277" i="5"/>
  <c r="M266" i="5"/>
  <c r="V402" i="5"/>
  <c r="T401" i="5"/>
  <c r="T412" i="5"/>
  <c r="V413" i="5"/>
  <c r="W413" i="5" s="1"/>
  <c r="X413" i="5" s="1"/>
  <c r="W463" i="5"/>
  <c r="X463" i="5" s="1"/>
  <c r="T459" i="5"/>
  <c r="V460" i="5"/>
  <c r="P486" i="5"/>
  <c r="W486" i="5" s="1"/>
  <c r="X486" i="5" s="1"/>
  <c r="N478" i="5"/>
  <c r="M456" i="5"/>
  <c r="Q425" i="5"/>
  <c r="S426" i="5"/>
  <c r="M422" i="5"/>
  <c r="V396" i="5"/>
  <c r="T395" i="5"/>
  <c r="T425" i="5"/>
  <c r="V426" i="5"/>
  <c r="P412" i="5"/>
  <c r="O411" i="5"/>
  <c r="P402" i="5"/>
  <c r="W402" i="5" s="1"/>
  <c r="X402" i="5" s="1"/>
  <c r="O401" i="5"/>
  <c r="M410" i="5"/>
  <c r="Q394" i="5"/>
  <c r="S394" i="5" s="1"/>
  <c r="S395" i="5"/>
  <c r="Q332" i="5"/>
  <c r="S333" i="5"/>
  <c r="W333" i="5" s="1"/>
  <c r="X333" i="5" s="1"/>
  <c r="R360" i="5"/>
  <c r="S361" i="5"/>
  <c r="W320" i="5"/>
  <c r="X320" i="5" s="1"/>
  <c r="P273" i="5"/>
  <c r="W273" i="5" s="1"/>
  <c r="X273" i="5" s="1"/>
  <c r="N272" i="5"/>
  <c r="S319" i="5"/>
  <c r="W319" i="5" s="1"/>
  <c r="X319" i="5" s="1"/>
  <c r="V221" i="5"/>
  <c r="T220" i="5"/>
  <c r="T152" i="5"/>
  <c r="V153" i="5"/>
  <c r="W153" i="5" s="1"/>
  <c r="X153" i="5" s="1"/>
  <c r="U309" i="5"/>
  <c r="U308" i="5" s="1"/>
  <c r="U307" i="5" s="1"/>
  <c r="U306" i="5" s="1"/>
  <c r="U305" i="5" s="1"/>
  <c r="P317" i="5"/>
  <c r="V215" i="5"/>
  <c r="W215" i="5" s="1"/>
  <c r="X215" i="5" s="1"/>
  <c r="T214" i="5"/>
  <c r="T205" i="5"/>
  <c r="V206" i="5"/>
  <c r="S178" i="5"/>
  <c r="Q177" i="5"/>
  <c r="S162" i="5"/>
  <c r="Q161" i="5"/>
  <c r="S157" i="5"/>
  <c r="Q156" i="5"/>
  <c r="R309" i="5"/>
  <c r="R308" i="5" s="1"/>
  <c r="R307" i="5" s="1"/>
  <c r="R306" i="5" s="1"/>
  <c r="R305" i="5" s="1"/>
  <c r="S276" i="5"/>
  <c r="Q205" i="5"/>
  <c r="S206" i="5"/>
  <c r="M189" i="5"/>
  <c r="W157" i="5"/>
  <c r="X157" i="5" s="1"/>
  <c r="M195" i="5"/>
  <c r="P104" i="5"/>
  <c r="W104" i="5" s="1"/>
  <c r="X104" i="5" s="1"/>
  <c r="W105" i="5"/>
  <c r="X105" i="5" s="1"/>
  <c r="T50" i="5"/>
  <c r="T143" i="5"/>
  <c r="V144" i="5"/>
  <c r="S64" i="5"/>
  <c r="Q63" i="5"/>
  <c r="V43" i="5"/>
  <c r="T42" i="5"/>
  <c r="T177" i="5"/>
  <c r="V178" i="5"/>
  <c r="T161" i="5"/>
  <c r="V162" i="5"/>
  <c r="R148" i="5"/>
  <c r="W83" i="5"/>
  <c r="X83" i="5" s="1"/>
  <c r="W54" i="5"/>
  <c r="X54" i="5" s="1"/>
  <c r="Q50" i="5"/>
  <c r="S50" i="5" s="1"/>
  <c r="S51" i="5"/>
  <c r="M42" i="5"/>
  <c r="U51" i="5"/>
  <c r="U50" i="5" s="1"/>
  <c r="U15" i="5" s="1"/>
  <c r="U52" i="5"/>
  <c r="P425" i="5"/>
  <c r="N424" i="5"/>
  <c r="S479" i="5"/>
  <c r="W479" i="5" s="1"/>
  <c r="X479" i="5" s="1"/>
  <c r="Q478" i="5"/>
  <c r="M492" i="5"/>
  <c r="P492" i="5"/>
  <c r="N491" i="5"/>
  <c r="W487" i="5"/>
  <c r="X487" i="5" s="1"/>
  <c r="M477" i="5"/>
  <c r="X477" i="5" s="1"/>
  <c r="V435" i="5"/>
  <c r="W435" i="5" s="1"/>
  <c r="X435" i="5" s="1"/>
  <c r="T434" i="5"/>
  <c r="Q409" i="5"/>
  <c r="S409" i="5" s="1"/>
  <c r="S410" i="5"/>
  <c r="O395" i="5"/>
  <c r="P396" i="5"/>
  <c r="M399" i="5"/>
  <c r="U372" i="5"/>
  <c r="V373" i="5"/>
  <c r="V383" i="5"/>
  <c r="T382" i="5"/>
  <c r="N312" i="5"/>
  <c r="N311" i="5"/>
  <c r="P313" i="5"/>
  <c r="W321" i="5"/>
  <c r="X321" i="5" s="1"/>
  <c r="P260" i="5"/>
  <c r="W260" i="5" s="1"/>
  <c r="X260" i="5" s="1"/>
  <c r="N259" i="5"/>
  <c r="W330" i="5"/>
  <c r="X330" i="5" s="1"/>
  <c r="M307" i="5"/>
  <c r="S269" i="5"/>
  <c r="W269" i="5" s="1"/>
  <c r="X269" i="5" s="1"/>
  <c r="Q268" i="5"/>
  <c r="S223" i="5"/>
  <c r="W223" i="5" s="1"/>
  <c r="X223" i="5" s="1"/>
  <c r="Q222" i="5"/>
  <c r="W198" i="5"/>
  <c r="X198" i="5" s="1"/>
  <c r="T183" i="5"/>
  <c r="V183" i="5" s="1"/>
  <c r="W183" i="5" s="1"/>
  <c r="X183" i="5" s="1"/>
  <c r="V184" i="5"/>
  <c r="W184" i="5" s="1"/>
  <c r="X184" i="5" s="1"/>
  <c r="P138" i="5"/>
  <c r="N137" i="5"/>
  <c r="U322" i="5"/>
  <c r="O205" i="5"/>
  <c r="P206" i="5"/>
  <c r="M176" i="5"/>
  <c r="M160" i="5"/>
  <c r="M151" i="5"/>
  <c r="V317" i="5"/>
  <c r="T315" i="5"/>
  <c r="S277" i="5"/>
  <c r="V259" i="5"/>
  <c r="T258" i="5"/>
  <c r="W199" i="5"/>
  <c r="X199" i="5" s="1"/>
  <c r="V52" i="5"/>
  <c r="W52" i="5" s="1"/>
  <c r="X52" i="5" s="1"/>
  <c r="Q196" i="5"/>
  <c r="S197" i="5"/>
  <c r="W197" i="5" s="1"/>
  <c r="X197" i="5" s="1"/>
  <c r="M122" i="5"/>
  <c r="X123" i="5"/>
  <c r="M62" i="5"/>
  <c r="V132" i="5"/>
  <c r="W132" i="5" s="1"/>
  <c r="X132" i="5" s="1"/>
  <c r="T131" i="5"/>
  <c r="N121" i="5"/>
  <c r="P122" i="5"/>
  <c r="P43" i="5"/>
  <c r="N42" i="5"/>
  <c r="S462" i="5"/>
  <c r="Q461" i="5"/>
  <c r="O312" i="5"/>
  <c r="O310" i="5" s="1"/>
  <c r="O309" i="5" s="1"/>
  <c r="O308" i="5" s="1"/>
  <c r="O307" i="5" s="1"/>
  <c r="O306" i="5" s="1"/>
  <c r="O305" i="5" s="1"/>
  <c r="O311" i="5"/>
  <c r="M325" i="5"/>
  <c r="N203" i="5"/>
  <c r="P152" i="5"/>
  <c r="N151" i="5"/>
  <c r="P51" i="5"/>
  <c r="N50" i="5"/>
  <c r="P50" i="5" s="1"/>
  <c r="M50" i="5"/>
  <c r="O18" i="5"/>
  <c r="P23" i="5"/>
  <c r="W23" i="5" s="1"/>
  <c r="X23" i="5" s="1"/>
  <c r="X24" i="5"/>
  <c r="X25" i="5"/>
  <c r="N62" i="5"/>
  <c r="W386" i="5"/>
  <c r="X386" i="5" s="1"/>
  <c r="N461" i="5"/>
  <c r="P462" i="5"/>
  <c r="W462" i="5" s="1"/>
  <c r="X462" i="5" s="1"/>
  <c r="S493" i="5"/>
  <c r="W493" i="5" s="1"/>
  <c r="X493" i="5" s="1"/>
  <c r="Q492" i="5"/>
  <c r="P448" i="5"/>
  <c r="O447" i="5"/>
  <c r="P385" i="5"/>
  <c r="W385" i="5" s="1"/>
  <c r="X385" i="5" s="1"/>
  <c r="N384" i="5"/>
  <c r="S380" i="5"/>
  <c r="Q379" i="5"/>
  <c r="Q399" i="5"/>
  <c r="S400" i="5"/>
  <c r="S373" i="5"/>
  <c r="W373" i="5" s="1"/>
  <c r="X373" i="5" s="1"/>
  <c r="Q372" i="5"/>
  <c r="W328" i="5"/>
  <c r="X328" i="5" s="1"/>
  <c r="M276" i="5"/>
  <c r="M336" i="5"/>
  <c r="R287" i="5"/>
  <c r="R286" i="5"/>
  <c r="R264" i="5" s="1"/>
  <c r="O286" i="5"/>
  <c r="O264" i="5" s="1"/>
  <c r="O287" i="5"/>
  <c r="M212" i="5"/>
  <c r="V294" i="5"/>
  <c r="T290" i="5"/>
  <c r="T267" i="5"/>
  <c r="V272" i="5"/>
  <c r="M130" i="5"/>
  <c r="S144" i="5"/>
  <c r="Q143" i="5"/>
  <c r="Q122" i="5"/>
  <c r="S123" i="5"/>
  <c r="S44" i="5"/>
  <c r="W44" i="5" s="1"/>
  <c r="X44" i="5" s="1"/>
  <c r="Q43" i="5"/>
  <c r="S131" i="5"/>
  <c r="Q130" i="5"/>
  <c r="T121" i="5"/>
  <c r="V122" i="5"/>
  <c r="W101" i="5"/>
  <c r="X101" i="5" s="1"/>
  <c r="P100" i="5"/>
  <c r="W100" i="5" s="1"/>
  <c r="X100" i="5" s="1"/>
  <c r="V63" i="5"/>
  <c r="P37" i="5"/>
  <c r="W37" i="5" s="1"/>
  <c r="X37" i="5" s="1"/>
  <c r="N31" i="5"/>
  <c r="V62" i="5"/>
  <c r="T61" i="5"/>
  <c r="V64" i="5"/>
  <c r="S30" i="5"/>
  <c r="R14" i="5" l="1"/>
  <c r="W206" i="5"/>
  <c r="X206" i="5" s="1"/>
  <c r="W179" i="5"/>
  <c r="X179" i="5" s="1"/>
  <c r="S168" i="5"/>
  <c r="W168" i="5" s="1"/>
  <c r="X168" i="5" s="1"/>
  <c r="Q167" i="5"/>
  <c r="S167" i="5" s="1"/>
  <c r="S214" i="5"/>
  <c r="Q213" i="5"/>
  <c r="N360" i="5"/>
  <c r="P361" i="5"/>
  <c r="W361" i="5" s="1"/>
  <c r="X361" i="5" s="1"/>
  <c r="V277" i="5"/>
  <c r="T276" i="5"/>
  <c r="V276" i="5" s="1"/>
  <c r="Q232" i="5"/>
  <c r="S232" i="5" s="1"/>
  <c r="N290" i="5"/>
  <c r="P294" i="5"/>
  <c r="P178" i="5"/>
  <c r="W178" i="5" s="1"/>
  <c r="X178" i="5" s="1"/>
  <c r="N177" i="5"/>
  <c r="V448" i="5"/>
  <c r="T447" i="5"/>
  <c r="W233" i="5"/>
  <c r="X233" i="5" s="1"/>
  <c r="O433" i="5"/>
  <c r="P434" i="5"/>
  <c r="V17" i="5"/>
  <c r="T16" i="5"/>
  <c r="V16" i="5" s="1"/>
  <c r="W234" i="5"/>
  <c r="X234" i="5" s="1"/>
  <c r="T326" i="5"/>
  <c r="V327" i="5"/>
  <c r="W327" i="5" s="1"/>
  <c r="X327" i="5" s="1"/>
  <c r="W448" i="5"/>
  <c r="X448" i="5" s="1"/>
  <c r="W426" i="5"/>
  <c r="X426" i="5" s="1"/>
  <c r="W167" i="5"/>
  <c r="X167" i="5" s="1"/>
  <c r="P221" i="5"/>
  <c r="N220" i="5"/>
  <c r="N326" i="5"/>
  <c r="P332" i="5"/>
  <c r="S189" i="5"/>
  <c r="Q188" i="5"/>
  <c r="O337" i="5"/>
  <c r="P338" i="5"/>
  <c r="W338" i="5" s="1"/>
  <c r="X338" i="5" s="1"/>
  <c r="S337" i="5"/>
  <c r="Q336" i="5"/>
  <c r="S336" i="5" s="1"/>
  <c r="S434" i="5"/>
  <c r="Q433" i="5"/>
  <c r="P162" i="5"/>
  <c r="N161" i="5"/>
  <c r="N232" i="5"/>
  <c r="P232" i="5" s="1"/>
  <c r="W232" i="5" s="1"/>
  <c r="X232" i="5" s="1"/>
  <c r="P239" i="5"/>
  <c r="W239" i="5" s="1"/>
  <c r="X239" i="5" s="1"/>
  <c r="W294" i="5"/>
  <c r="X294" i="5" s="1"/>
  <c r="S17" i="5"/>
  <c r="Q16" i="5"/>
  <c r="S16" i="5" s="1"/>
  <c r="V191" i="5"/>
  <c r="W191" i="5" s="1"/>
  <c r="X191" i="5" s="1"/>
  <c r="T190" i="5"/>
  <c r="S447" i="5"/>
  <c r="Q446" i="5"/>
  <c r="S446" i="5" s="1"/>
  <c r="V478" i="5"/>
  <c r="T477" i="5"/>
  <c r="V477" i="5" s="1"/>
  <c r="Q289" i="5"/>
  <c r="S290" i="5"/>
  <c r="W240" i="5"/>
  <c r="X240" i="5" s="1"/>
  <c r="V249" i="5"/>
  <c r="W249" i="5" s="1"/>
  <c r="X249" i="5" s="1"/>
  <c r="U248" i="5"/>
  <c r="S256" i="5"/>
  <c r="Q255" i="5"/>
  <c r="S108" i="5"/>
  <c r="W108" i="5" s="1"/>
  <c r="X108" i="5" s="1"/>
  <c r="Q107" i="5"/>
  <c r="S107" i="5" s="1"/>
  <c r="W107" i="5" s="1"/>
  <c r="X107" i="5" s="1"/>
  <c r="P42" i="5"/>
  <c r="N41" i="5"/>
  <c r="P41" i="5" s="1"/>
  <c r="V372" i="5"/>
  <c r="U359" i="5"/>
  <c r="V121" i="5"/>
  <c r="S143" i="5"/>
  <c r="Q142" i="5"/>
  <c r="M211" i="5"/>
  <c r="M61" i="5"/>
  <c r="P137" i="5"/>
  <c r="N131" i="5"/>
  <c r="N258" i="5"/>
  <c r="P259" i="5"/>
  <c r="W259" i="5" s="1"/>
  <c r="X259" i="5" s="1"/>
  <c r="V382" i="5"/>
  <c r="T381" i="5"/>
  <c r="S130" i="5"/>
  <c r="Q129" i="5"/>
  <c r="S129" i="5" s="1"/>
  <c r="W144" i="5"/>
  <c r="X144" i="5" s="1"/>
  <c r="Q392" i="5"/>
  <c r="S392" i="5" s="1"/>
  <c r="S399" i="5"/>
  <c r="S492" i="5"/>
  <c r="W492" i="5" s="1"/>
  <c r="X492" i="5" s="1"/>
  <c r="Q491" i="5"/>
  <c r="P151" i="5"/>
  <c r="M324" i="5"/>
  <c r="Q460" i="5"/>
  <c r="S461" i="5"/>
  <c r="O63" i="5"/>
  <c r="P64" i="5"/>
  <c r="W64" i="5" s="1"/>
  <c r="X64" i="5" s="1"/>
  <c r="V131" i="5"/>
  <c r="T130" i="5"/>
  <c r="Q195" i="5"/>
  <c r="S195" i="5" s="1"/>
  <c r="W195" i="5" s="1"/>
  <c r="S196" i="5"/>
  <c r="W196" i="5" s="1"/>
  <c r="X196" i="5" s="1"/>
  <c r="T313" i="5"/>
  <c r="V315" i="5"/>
  <c r="S222" i="5"/>
  <c r="W222" i="5" s="1"/>
  <c r="X222" i="5" s="1"/>
  <c r="Q221" i="5"/>
  <c r="P311" i="5"/>
  <c r="M491" i="5"/>
  <c r="M41" i="5"/>
  <c r="S63" i="5"/>
  <c r="Q62" i="5"/>
  <c r="V51" i="5"/>
  <c r="S161" i="5"/>
  <c r="Q160" i="5"/>
  <c r="S160" i="5" s="1"/>
  <c r="T151" i="5"/>
  <c r="V152" i="5"/>
  <c r="S317" i="5"/>
  <c r="W317" i="5" s="1"/>
  <c r="X317" i="5" s="1"/>
  <c r="T424" i="5"/>
  <c r="V425" i="5"/>
  <c r="T458" i="5"/>
  <c r="V459" i="5"/>
  <c r="V401" i="5"/>
  <c r="T400" i="5"/>
  <c r="P277" i="5"/>
  <c r="W277" i="5" s="1"/>
  <c r="N276" i="5"/>
  <c r="P276" i="5" s="1"/>
  <c r="M378" i="5"/>
  <c r="X122" i="5"/>
  <c r="M121" i="5"/>
  <c r="T289" i="5"/>
  <c r="V290" i="5"/>
  <c r="P461" i="5"/>
  <c r="W461" i="5" s="1"/>
  <c r="X461" i="5" s="1"/>
  <c r="N460" i="5"/>
  <c r="P18" i="5"/>
  <c r="W18" i="5" s="1"/>
  <c r="X18" i="5" s="1"/>
  <c r="O17" i="5"/>
  <c r="P121" i="5"/>
  <c r="M150" i="5"/>
  <c r="O204" i="5"/>
  <c r="P205" i="5"/>
  <c r="Q204" i="5"/>
  <c r="S205" i="5"/>
  <c r="V214" i="5"/>
  <c r="W214" i="5" s="1"/>
  <c r="X214" i="5" s="1"/>
  <c r="T213" i="5"/>
  <c r="P31" i="5"/>
  <c r="W31" i="5" s="1"/>
  <c r="X31" i="5" s="1"/>
  <c r="N30" i="5"/>
  <c r="S122" i="5"/>
  <c r="Q121" i="5"/>
  <c r="T266" i="5"/>
  <c r="V267" i="5"/>
  <c r="S372" i="5"/>
  <c r="W372" i="5" s="1"/>
  <c r="X372" i="5" s="1"/>
  <c r="Q359" i="5"/>
  <c r="S379" i="5"/>
  <c r="Q378" i="5"/>
  <c r="S378" i="5" s="1"/>
  <c r="W152" i="5"/>
  <c r="X152" i="5" s="1"/>
  <c r="P95" i="5"/>
  <c r="W95" i="5" s="1"/>
  <c r="X95" i="5" s="1"/>
  <c r="V258" i="5"/>
  <c r="T257" i="5"/>
  <c r="M306" i="5"/>
  <c r="N310" i="5"/>
  <c r="P312" i="5"/>
  <c r="W396" i="5"/>
  <c r="X396" i="5" s="1"/>
  <c r="V434" i="5"/>
  <c r="W434" i="5" s="1"/>
  <c r="X434" i="5" s="1"/>
  <c r="T433" i="5"/>
  <c r="T176" i="5"/>
  <c r="V177" i="5"/>
  <c r="V50" i="5"/>
  <c r="W50" i="5" s="1"/>
  <c r="X50" i="5" s="1"/>
  <c r="X195" i="5"/>
  <c r="M188" i="5"/>
  <c r="W162" i="5"/>
  <c r="X162" i="5" s="1"/>
  <c r="V220" i="5"/>
  <c r="T219" i="5"/>
  <c r="V219" i="5" s="1"/>
  <c r="P272" i="5"/>
  <c r="W272" i="5" s="1"/>
  <c r="X272" i="5" s="1"/>
  <c r="N267" i="5"/>
  <c r="M409" i="5"/>
  <c r="O410" i="5"/>
  <c r="P411" i="5"/>
  <c r="T394" i="5"/>
  <c r="V394" i="5" s="1"/>
  <c r="V395" i="5"/>
  <c r="N477" i="5"/>
  <c r="P477" i="5" s="1"/>
  <c r="P478" i="5"/>
  <c r="T60" i="5"/>
  <c r="V60" i="5" s="1"/>
  <c r="V61" i="5"/>
  <c r="P447" i="5"/>
  <c r="O446" i="5"/>
  <c r="N61" i="5"/>
  <c r="N202" i="5"/>
  <c r="O394" i="5"/>
  <c r="P394" i="5" s="1"/>
  <c r="W394" i="5" s="1"/>
  <c r="X394" i="5" s="1"/>
  <c r="P395" i="5"/>
  <c r="W395" i="5" s="1"/>
  <c r="X395" i="5" s="1"/>
  <c r="P491" i="5"/>
  <c r="N490" i="5"/>
  <c r="P490" i="5" s="1"/>
  <c r="S478" i="5"/>
  <c r="Q477" i="5"/>
  <c r="S477" i="5" s="1"/>
  <c r="V42" i="5"/>
  <c r="T41" i="5"/>
  <c r="S156" i="5"/>
  <c r="W156" i="5" s="1"/>
  <c r="X156" i="5" s="1"/>
  <c r="Q151" i="5"/>
  <c r="S177" i="5"/>
  <c r="Q176" i="5"/>
  <c r="T204" i="5"/>
  <c r="V205" i="5"/>
  <c r="R359" i="5"/>
  <c r="R358" i="5" s="1"/>
  <c r="R357" i="5" s="1"/>
  <c r="R304" i="5" s="1"/>
  <c r="R303" i="5" s="1"/>
  <c r="R13" i="5" s="1"/>
  <c r="S360" i="5"/>
  <c r="S332" i="5"/>
  <c r="W332" i="5" s="1"/>
  <c r="X332" i="5" s="1"/>
  <c r="Q326" i="5"/>
  <c r="S425" i="5"/>
  <c r="W425" i="5" s="1"/>
  <c r="X425" i="5" s="1"/>
  <c r="Q424" i="5"/>
  <c r="M265" i="5"/>
  <c r="S43" i="5"/>
  <c r="W43" i="5" s="1"/>
  <c r="X43" i="5" s="1"/>
  <c r="Q42" i="5"/>
  <c r="M129" i="5"/>
  <c r="M175" i="5"/>
  <c r="S268" i="5"/>
  <c r="W268" i="5" s="1"/>
  <c r="X268" i="5" s="1"/>
  <c r="Q267" i="5"/>
  <c r="P384" i="5"/>
  <c r="W384" i="5" s="1"/>
  <c r="X384" i="5" s="1"/>
  <c r="N383" i="5"/>
  <c r="W51" i="5"/>
  <c r="X51" i="5" s="1"/>
  <c r="P424" i="5"/>
  <c r="N423" i="5"/>
  <c r="T160" i="5"/>
  <c r="V160" i="5" s="1"/>
  <c r="V161" i="5"/>
  <c r="T142" i="5"/>
  <c r="V143" i="5"/>
  <c r="P401" i="5"/>
  <c r="W401" i="5" s="1"/>
  <c r="X401" i="5" s="1"/>
  <c r="O400" i="5"/>
  <c r="M421" i="5"/>
  <c r="M455" i="5"/>
  <c r="V412" i="5"/>
  <c r="W412" i="5" s="1"/>
  <c r="X412" i="5" s="1"/>
  <c r="T411" i="5"/>
  <c r="W276" i="5" l="1"/>
  <c r="X276" i="5" s="1"/>
  <c r="V190" i="5"/>
  <c r="W190" i="5" s="1"/>
  <c r="X190" i="5" s="1"/>
  <c r="T189" i="5"/>
  <c r="O432" i="5"/>
  <c r="P432" i="5" s="1"/>
  <c r="P433" i="5"/>
  <c r="N289" i="5"/>
  <c r="P290" i="5"/>
  <c r="W290" i="5" s="1"/>
  <c r="X290" i="5" s="1"/>
  <c r="S433" i="5"/>
  <c r="Q432" i="5"/>
  <c r="S432" i="5" s="1"/>
  <c r="P177" i="5"/>
  <c r="W177" i="5" s="1"/>
  <c r="X177" i="5" s="1"/>
  <c r="N176" i="5"/>
  <c r="P360" i="5"/>
  <c r="N359" i="5"/>
  <c r="O336" i="5"/>
  <c r="P336" i="5" s="1"/>
  <c r="W336" i="5" s="1"/>
  <c r="X336" i="5" s="1"/>
  <c r="P337" i="5"/>
  <c r="W337" i="5" s="1"/>
  <c r="X337" i="5" s="1"/>
  <c r="P326" i="5"/>
  <c r="N325" i="5"/>
  <c r="S213" i="5"/>
  <c r="Q212" i="5"/>
  <c r="W360" i="5"/>
  <c r="X360" i="5" s="1"/>
  <c r="W161" i="5"/>
  <c r="X161" i="5" s="1"/>
  <c r="Q288" i="5"/>
  <c r="S289" i="5"/>
  <c r="P161" i="5"/>
  <c r="N160" i="5"/>
  <c r="S188" i="5"/>
  <c r="Q187" i="5"/>
  <c r="S187" i="5" s="1"/>
  <c r="N219" i="5"/>
  <c r="P220" i="5"/>
  <c r="T325" i="5"/>
  <c r="V326" i="5"/>
  <c r="V447" i="5"/>
  <c r="W447" i="5" s="1"/>
  <c r="X447" i="5" s="1"/>
  <c r="T446" i="5"/>
  <c r="V446" i="5" s="1"/>
  <c r="V248" i="5"/>
  <c r="W248" i="5" s="1"/>
  <c r="X248" i="5" s="1"/>
  <c r="U247" i="5"/>
  <c r="S255" i="5"/>
  <c r="Q246" i="5"/>
  <c r="S246" i="5" s="1"/>
  <c r="R517" i="5"/>
  <c r="R12" i="5"/>
  <c r="M264" i="5"/>
  <c r="P30" i="5"/>
  <c r="W30" i="5" s="1"/>
  <c r="X30" i="5" s="1"/>
  <c r="N15" i="5"/>
  <c r="V289" i="5"/>
  <c r="T288" i="5"/>
  <c r="P383" i="5"/>
  <c r="W383" i="5" s="1"/>
  <c r="X383" i="5" s="1"/>
  <c r="N382" i="5"/>
  <c r="S326" i="5"/>
  <c r="W326" i="5" s="1"/>
  <c r="X326" i="5" s="1"/>
  <c r="Q325" i="5"/>
  <c r="S176" i="5"/>
  <c r="Q175" i="5"/>
  <c r="S175" i="5" s="1"/>
  <c r="T15" i="5"/>
  <c r="V41" i="5"/>
  <c r="N60" i="5"/>
  <c r="M305" i="5"/>
  <c r="T265" i="5"/>
  <c r="V266" i="5"/>
  <c r="Q203" i="5"/>
  <c r="S204" i="5"/>
  <c r="P460" i="5"/>
  <c r="N459" i="5"/>
  <c r="X121" i="5"/>
  <c r="M120" i="5"/>
  <c r="T423" i="5"/>
  <c r="V424" i="5"/>
  <c r="T150" i="5"/>
  <c r="V151" i="5"/>
  <c r="M15" i="5"/>
  <c r="O62" i="5"/>
  <c r="P63" i="5"/>
  <c r="W63" i="5" s="1"/>
  <c r="X63" i="5" s="1"/>
  <c r="N257" i="5"/>
  <c r="P258" i="5"/>
  <c r="W258" i="5" s="1"/>
  <c r="X258" i="5" s="1"/>
  <c r="M210" i="5"/>
  <c r="P400" i="5"/>
  <c r="O399" i="5"/>
  <c r="T141" i="5"/>
  <c r="V141" i="5" s="1"/>
  <c r="V142" i="5"/>
  <c r="T203" i="5"/>
  <c r="V204" i="5"/>
  <c r="V433" i="5"/>
  <c r="W433" i="5" s="1"/>
  <c r="X433" i="5" s="1"/>
  <c r="T432" i="5"/>
  <c r="N309" i="5"/>
  <c r="P310" i="5"/>
  <c r="M60" i="5"/>
  <c r="V411" i="5"/>
  <c r="W411" i="5" s="1"/>
  <c r="X411" i="5" s="1"/>
  <c r="T410" i="5"/>
  <c r="S42" i="5"/>
  <c r="W42" i="5" s="1"/>
  <c r="X42" i="5" s="1"/>
  <c r="Q41" i="5"/>
  <c r="Q423" i="5"/>
  <c r="S424" i="5"/>
  <c r="M187" i="5"/>
  <c r="S121" i="5"/>
  <c r="V213" i="5"/>
  <c r="W213" i="5" s="1"/>
  <c r="X213" i="5" s="1"/>
  <c r="T212" i="5"/>
  <c r="M149" i="5"/>
  <c r="S315" i="5"/>
  <c r="W315" i="5" s="1"/>
  <c r="X315" i="5" s="1"/>
  <c r="Q313" i="5"/>
  <c r="S62" i="5"/>
  <c r="Q61" i="5"/>
  <c r="S221" i="5"/>
  <c r="W221" i="5" s="1"/>
  <c r="X221" i="5" s="1"/>
  <c r="Q220" i="5"/>
  <c r="V130" i="5"/>
  <c r="T129" i="5"/>
  <c r="T380" i="5"/>
  <c r="V381" i="5"/>
  <c r="N130" i="5"/>
  <c r="P131" i="5"/>
  <c r="W131" i="5" s="1"/>
  <c r="X131" i="5" s="1"/>
  <c r="S142" i="5"/>
  <c r="W142" i="5" s="1"/>
  <c r="X142" i="5" s="1"/>
  <c r="Q141" i="5"/>
  <c r="S141" i="5" s="1"/>
  <c r="W141" i="5" s="1"/>
  <c r="X141" i="5" s="1"/>
  <c r="U358" i="5"/>
  <c r="V359" i="5"/>
  <c r="P410" i="5"/>
  <c r="O409" i="5"/>
  <c r="P409" i="5" s="1"/>
  <c r="V400" i="5"/>
  <c r="T399" i="5"/>
  <c r="P423" i="5"/>
  <c r="N422" i="5"/>
  <c r="S267" i="5"/>
  <c r="Q266" i="5"/>
  <c r="Q150" i="5"/>
  <c r="S151" i="5"/>
  <c r="W151" i="5" s="1"/>
  <c r="X151" i="5" s="1"/>
  <c r="O431" i="5"/>
  <c r="P446" i="5"/>
  <c r="W446" i="5" s="1"/>
  <c r="X446" i="5" s="1"/>
  <c r="W478" i="5"/>
  <c r="X478" i="5" s="1"/>
  <c r="P267" i="5"/>
  <c r="N266" i="5"/>
  <c r="V176" i="5"/>
  <c r="T175" i="5"/>
  <c r="V175" i="5" s="1"/>
  <c r="V257" i="5"/>
  <c r="T256" i="5"/>
  <c r="S359" i="5"/>
  <c r="Q358" i="5"/>
  <c r="W205" i="5"/>
  <c r="X205" i="5" s="1"/>
  <c r="O16" i="5"/>
  <c r="P17" i="5"/>
  <c r="W17" i="5" s="1"/>
  <c r="X17" i="5" s="1"/>
  <c r="T457" i="5"/>
  <c r="V458" i="5"/>
  <c r="M490" i="5"/>
  <c r="M431" i="5" s="1"/>
  <c r="V313" i="5"/>
  <c r="T311" i="5"/>
  <c r="V311" i="5" s="1"/>
  <c r="T312" i="5"/>
  <c r="S460" i="5"/>
  <c r="Q459" i="5"/>
  <c r="S491" i="5"/>
  <c r="W491" i="5" s="1"/>
  <c r="X491" i="5" s="1"/>
  <c r="Q490" i="5"/>
  <c r="S490" i="5" s="1"/>
  <c r="W490" i="5" s="1"/>
  <c r="W143" i="5"/>
  <c r="X143" i="5" s="1"/>
  <c r="O203" i="5"/>
  <c r="P204" i="5"/>
  <c r="W424" i="5" l="1"/>
  <c r="X424" i="5" s="1"/>
  <c r="T324" i="5"/>
  <c r="V325" i="5"/>
  <c r="Q286" i="5"/>
  <c r="S286" i="5" s="1"/>
  <c r="Q287" i="5"/>
  <c r="S287" i="5" s="1"/>
  <c r="S288" i="5"/>
  <c r="T188" i="5"/>
  <c r="V189" i="5"/>
  <c r="W189" i="5" s="1"/>
  <c r="X189" i="5" s="1"/>
  <c r="P160" i="5"/>
  <c r="W160" i="5" s="1"/>
  <c r="X160" i="5" s="1"/>
  <c r="N150" i="5"/>
  <c r="N324" i="5"/>
  <c r="P325" i="5"/>
  <c r="P359" i="5"/>
  <c r="N358" i="5"/>
  <c r="N288" i="5"/>
  <c r="P289" i="5"/>
  <c r="W289" i="5" s="1"/>
  <c r="X289" i="5" s="1"/>
  <c r="N210" i="5"/>
  <c r="P210" i="5" s="1"/>
  <c r="P219" i="5"/>
  <c r="Q211" i="5"/>
  <c r="S211" i="5" s="1"/>
  <c r="S212" i="5"/>
  <c r="P176" i="5"/>
  <c r="N175" i="5"/>
  <c r="P175" i="5" s="1"/>
  <c r="V247" i="5"/>
  <c r="W247" i="5" s="1"/>
  <c r="X247" i="5" s="1"/>
  <c r="U246" i="5"/>
  <c r="U14" i="5" s="1"/>
  <c r="W267" i="5"/>
  <c r="X267" i="5" s="1"/>
  <c r="S266" i="5"/>
  <c r="Q265" i="5"/>
  <c r="O392" i="5"/>
  <c r="P392" i="5" s="1"/>
  <c r="P399" i="5"/>
  <c r="O304" i="5"/>
  <c r="O303" i="5" s="1"/>
  <c r="S459" i="5"/>
  <c r="Q458" i="5"/>
  <c r="V256" i="5"/>
  <c r="T255" i="5"/>
  <c r="U357" i="5"/>
  <c r="V358" i="5"/>
  <c r="N129" i="5"/>
  <c r="P130" i="5"/>
  <c r="W130" i="5" s="1"/>
  <c r="X130" i="5" s="1"/>
  <c r="V129" i="5"/>
  <c r="T120" i="5"/>
  <c r="V120" i="5" s="1"/>
  <c r="S61" i="5"/>
  <c r="Q60" i="5"/>
  <c r="S60" i="5" s="1"/>
  <c r="N308" i="5"/>
  <c r="P309" i="5"/>
  <c r="T202" i="5"/>
  <c r="V202" i="5" s="1"/>
  <c r="V203" i="5"/>
  <c r="W400" i="5"/>
  <c r="X400" i="5" s="1"/>
  <c r="T422" i="5"/>
  <c r="V423" i="5"/>
  <c r="W460" i="5"/>
  <c r="X460" i="5" s="1"/>
  <c r="Q202" i="5"/>
  <c r="S202" i="5" s="1"/>
  <c r="S203" i="5"/>
  <c r="W176" i="5"/>
  <c r="X176" i="5" s="1"/>
  <c r="N381" i="5"/>
  <c r="P382" i="5"/>
  <c r="W382" i="5" s="1"/>
  <c r="X382" i="5" s="1"/>
  <c r="V399" i="5"/>
  <c r="T392" i="5"/>
  <c r="V392" i="5" s="1"/>
  <c r="M304" i="5"/>
  <c r="X490" i="5"/>
  <c r="T456" i="5"/>
  <c r="V457" i="5"/>
  <c r="Q357" i="5"/>
  <c r="S357" i="5" s="1"/>
  <c r="S358" i="5"/>
  <c r="P422" i="5"/>
  <c r="N421" i="5"/>
  <c r="P421" i="5" s="1"/>
  <c r="Q120" i="5"/>
  <c r="S120" i="5" s="1"/>
  <c r="S423" i="5"/>
  <c r="Q422" i="5"/>
  <c r="V432" i="5"/>
  <c r="W432" i="5" s="1"/>
  <c r="X432" i="5" s="1"/>
  <c r="N256" i="5"/>
  <c r="P257" i="5"/>
  <c r="W257" i="5" s="1"/>
  <c r="X257" i="5" s="1"/>
  <c r="O61" i="5"/>
  <c r="P62" i="5"/>
  <c r="W62" i="5" s="1"/>
  <c r="X62" i="5" s="1"/>
  <c r="Q324" i="5"/>
  <c r="S325" i="5"/>
  <c r="W325" i="5" s="1"/>
  <c r="X325" i="5" s="1"/>
  <c r="W204" i="5"/>
  <c r="X204" i="5" s="1"/>
  <c r="T310" i="5"/>
  <c r="V312" i="5"/>
  <c r="W359" i="5"/>
  <c r="X359" i="5" s="1"/>
  <c r="P266" i="5"/>
  <c r="N265" i="5"/>
  <c r="Q149" i="5"/>
  <c r="S150" i="5"/>
  <c r="W423" i="5"/>
  <c r="X423" i="5" s="1"/>
  <c r="V380" i="5"/>
  <c r="T379" i="5"/>
  <c r="S220" i="5"/>
  <c r="W220" i="5" s="1"/>
  <c r="X220" i="5" s="1"/>
  <c r="Q219" i="5"/>
  <c r="Q312" i="5"/>
  <c r="S313" i="5"/>
  <c r="W313" i="5" s="1"/>
  <c r="X313" i="5" s="1"/>
  <c r="Q311" i="5"/>
  <c r="S311" i="5" s="1"/>
  <c r="W311" i="5" s="1"/>
  <c r="X311" i="5" s="1"/>
  <c r="M148" i="5"/>
  <c r="S41" i="5"/>
  <c r="W41" i="5" s="1"/>
  <c r="X41" i="5" s="1"/>
  <c r="Q15" i="5"/>
  <c r="V410" i="5"/>
  <c r="W410" i="5" s="1"/>
  <c r="X410" i="5" s="1"/>
  <c r="T409" i="5"/>
  <c r="V409" i="5" s="1"/>
  <c r="W409" i="5" s="1"/>
  <c r="X409" i="5" s="1"/>
  <c r="V150" i="5"/>
  <c r="T149" i="5"/>
  <c r="V265" i="5"/>
  <c r="V15" i="5"/>
  <c r="T286" i="5"/>
  <c r="V286" i="5" s="1"/>
  <c r="V288" i="5"/>
  <c r="T287" i="5"/>
  <c r="V287" i="5" s="1"/>
  <c r="O202" i="5"/>
  <c r="P203" i="5"/>
  <c r="P16" i="5"/>
  <c r="W16" i="5" s="1"/>
  <c r="X16" i="5" s="1"/>
  <c r="O15" i="5"/>
  <c r="V212" i="5"/>
  <c r="W212" i="5" s="1"/>
  <c r="X212" i="5" s="1"/>
  <c r="T211" i="5"/>
  <c r="P459" i="5"/>
  <c r="W459" i="5" s="1"/>
  <c r="X459" i="5" s="1"/>
  <c r="N458" i="5"/>
  <c r="W175" i="5"/>
  <c r="X175" i="5" s="1"/>
  <c r="R536" i="5"/>
  <c r="R544" i="5" s="1"/>
  <c r="R519" i="5"/>
  <c r="R527" i="5" s="1"/>
  <c r="W203" i="5" l="1"/>
  <c r="X203" i="5" s="1"/>
  <c r="N287" i="5"/>
  <c r="P287" i="5" s="1"/>
  <c r="W287" i="5" s="1"/>
  <c r="X287" i="5" s="1"/>
  <c r="P288" i="5"/>
  <c r="W288" i="5" s="1"/>
  <c r="X288" i="5" s="1"/>
  <c r="N286" i="5"/>
  <c r="P286" i="5" s="1"/>
  <c r="P324" i="5"/>
  <c r="N322" i="5"/>
  <c r="P322" i="5" s="1"/>
  <c r="V188" i="5"/>
  <c r="W188" i="5" s="1"/>
  <c r="X188" i="5" s="1"/>
  <c r="T187" i="5"/>
  <c r="V187" i="5" s="1"/>
  <c r="W187" i="5" s="1"/>
  <c r="X187" i="5" s="1"/>
  <c r="N357" i="5"/>
  <c r="P357" i="5" s="1"/>
  <c r="P358" i="5"/>
  <c r="W358" i="5" s="1"/>
  <c r="X358" i="5" s="1"/>
  <c r="P150" i="5"/>
  <c r="W150" i="5" s="1"/>
  <c r="X150" i="5" s="1"/>
  <c r="N149" i="5"/>
  <c r="T322" i="5"/>
  <c r="V322" i="5" s="1"/>
  <c r="V324" i="5"/>
  <c r="W286" i="5"/>
  <c r="X286" i="5" s="1"/>
  <c r="W266" i="5"/>
  <c r="X266" i="5" s="1"/>
  <c r="R546" i="5"/>
  <c r="V211" i="5"/>
  <c r="W211" i="5" s="1"/>
  <c r="X211" i="5" s="1"/>
  <c r="T210" i="5"/>
  <c r="V210" i="5" s="1"/>
  <c r="O148" i="5"/>
  <c r="P202" i="5"/>
  <c r="W202" i="5" s="1"/>
  <c r="X202" i="5" s="1"/>
  <c r="T264" i="5"/>
  <c r="V264" i="5" s="1"/>
  <c r="S312" i="5"/>
  <c r="W312" i="5" s="1"/>
  <c r="X312" i="5" s="1"/>
  <c r="Q310" i="5"/>
  <c r="Q148" i="5"/>
  <c r="S148" i="5" s="1"/>
  <c r="S149" i="5"/>
  <c r="N255" i="5"/>
  <c r="P256" i="5"/>
  <c r="W256" i="5" s="1"/>
  <c r="X256" i="5" s="1"/>
  <c r="S422" i="5"/>
  <c r="Q421" i="5"/>
  <c r="S421" i="5" s="1"/>
  <c r="P381" i="5"/>
  <c r="W381" i="5" s="1"/>
  <c r="X381" i="5" s="1"/>
  <c r="N380" i="5"/>
  <c r="V255" i="5"/>
  <c r="T246" i="5"/>
  <c r="V246" i="5" s="1"/>
  <c r="P458" i="5"/>
  <c r="N457" i="5"/>
  <c r="S15" i="5"/>
  <c r="S219" i="5"/>
  <c r="W219" i="5" s="1"/>
  <c r="X219" i="5" s="1"/>
  <c r="Q210" i="5"/>
  <c r="S210" i="5" s="1"/>
  <c r="W210" i="5" s="1"/>
  <c r="X210" i="5" s="1"/>
  <c r="P265" i="5"/>
  <c r="N264" i="5"/>
  <c r="P264" i="5" s="1"/>
  <c r="T309" i="5"/>
  <c r="V310" i="5"/>
  <c r="Q322" i="5"/>
  <c r="S322" i="5" s="1"/>
  <c r="W322" i="5" s="1"/>
  <c r="X322" i="5" s="1"/>
  <c r="S324" i="5"/>
  <c r="W324" i="5" s="1"/>
  <c r="X324" i="5" s="1"/>
  <c r="W422" i="5"/>
  <c r="X422" i="5" s="1"/>
  <c r="V456" i="5"/>
  <c r="T455" i="5"/>
  <c r="P15" i="5"/>
  <c r="W15" i="5" s="1"/>
  <c r="P129" i="5"/>
  <c r="W129" i="5" s="1"/>
  <c r="X129" i="5" s="1"/>
  <c r="N120" i="5"/>
  <c r="W399" i="5"/>
  <c r="X399" i="5" s="1"/>
  <c r="S265" i="5"/>
  <c r="Q264" i="5"/>
  <c r="S264" i="5" s="1"/>
  <c r="V149" i="5"/>
  <c r="T148" i="5"/>
  <c r="O60" i="5"/>
  <c r="P60" i="5" s="1"/>
  <c r="W60" i="5" s="1"/>
  <c r="P61" i="5"/>
  <c r="W61" i="5" s="1"/>
  <c r="X61" i="5" s="1"/>
  <c r="M14" i="5"/>
  <c r="T421" i="5"/>
  <c r="V421" i="5" s="1"/>
  <c r="W421" i="5" s="1"/>
  <c r="X421" i="5" s="1"/>
  <c r="V422" i="5"/>
  <c r="S458" i="5"/>
  <c r="Q457" i="5"/>
  <c r="W392" i="5"/>
  <c r="X392" i="5" s="1"/>
  <c r="T378" i="5"/>
  <c r="V378" i="5" s="1"/>
  <c r="V379" i="5"/>
  <c r="M303" i="5"/>
  <c r="N307" i="5"/>
  <c r="P308" i="5"/>
  <c r="V357" i="5"/>
  <c r="W357" i="5" s="1"/>
  <c r="X357" i="5" s="1"/>
  <c r="U304" i="5"/>
  <c r="U303" i="5" s="1"/>
  <c r="U13" i="5" s="1"/>
  <c r="N148" i="5" l="1"/>
  <c r="P148" i="5" s="1"/>
  <c r="P149" i="5"/>
  <c r="W149" i="5" s="1"/>
  <c r="X149" i="5" s="1"/>
  <c r="X60" i="5"/>
  <c r="N246" i="5"/>
  <c r="P246" i="5" s="1"/>
  <c r="W246" i="5" s="1"/>
  <c r="X246" i="5" s="1"/>
  <c r="P255" i="5"/>
  <c r="W255" i="5" s="1"/>
  <c r="X255" i="5" s="1"/>
  <c r="N306" i="5"/>
  <c r="P307" i="5"/>
  <c r="M13" i="5"/>
  <c r="P120" i="5"/>
  <c r="W120" i="5" s="1"/>
  <c r="X120" i="5" s="1"/>
  <c r="N14" i="5"/>
  <c r="W458" i="5"/>
  <c r="X458" i="5" s="1"/>
  <c r="S310" i="5"/>
  <c r="W310" i="5" s="1"/>
  <c r="X310" i="5" s="1"/>
  <c r="Q309" i="5"/>
  <c r="X15" i="5"/>
  <c r="W264" i="5"/>
  <c r="X264" i="5" s="1"/>
  <c r="O14" i="5"/>
  <c r="O13" i="5" s="1"/>
  <c r="U517" i="5"/>
  <c r="U536" i="5" s="1"/>
  <c r="U544" i="5" s="1"/>
  <c r="U546" i="5" s="1"/>
  <c r="U12" i="5"/>
  <c r="V309" i="5"/>
  <c r="T308" i="5"/>
  <c r="S457" i="5"/>
  <c r="Q456" i="5"/>
  <c r="V148" i="5"/>
  <c r="W148" i="5" s="1"/>
  <c r="T14" i="5"/>
  <c r="V455" i="5"/>
  <c r="T431" i="5"/>
  <c r="V431" i="5" s="1"/>
  <c r="W265" i="5"/>
  <c r="X265" i="5" s="1"/>
  <c r="Q14" i="5"/>
  <c r="P457" i="5"/>
  <c r="W457" i="5" s="1"/>
  <c r="X457" i="5" s="1"/>
  <c r="N456" i="5"/>
  <c r="P380" i="5"/>
  <c r="W380" i="5" s="1"/>
  <c r="X380" i="5" s="1"/>
  <c r="N379" i="5"/>
  <c r="W14" i="5" l="1"/>
  <c r="X14" i="5" s="1"/>
  <c r="X148" i="5"/>
  <c r="P379" i="5"/>
  <c r="W379" i="5" s="1"/>
  <c r="X379" i="5" s="1"/>
  <c r="N378" i="5"/>
  <c r="P378" i="5" s="1"/>
  <c r="W378" i="5" s="1"/>
  <c r="X378" i="5" s="1"/>
  <c r="P456" i="5"/>
  <c r="N455" i="5"/>
  <c r="S456" i="5"/>
  <c r="Q455" i="5"/>
  <c r="Q308" i="5"/>
  <c r="S309" i="5"/>
  <c r="W309" i="5" s="1"/>
  <c r="X309" i="5" s="1"/>
  <c r="N305" i="5"/>
  <c r="P306" i="5"/>
  <c r="M12" i="5"/>
  <c r="V14" i="5"/>
  <c r="S14" i="5"/>
  <c r="V308" i="5"/>
  <c r="T307" i="5"/>
  <c r="O517" i="5"/>
  <c r="O12" i="5"/>
  <c r="P14" i="5"/>
  <c r="N304" i="5" l="1"/>
  <c r="P305" i="5"/>
  <c r="V307" i="5"/>
  <c r="T306" i="5"/>
  <c r="S455" i="5"/>
  <c r="Q431" i="5"/>
  <c r="S431" i="5" s="1"/>
  <c r="P455" i="5"/>
  <c r="N431" i="5"/>
  <c r="P431" i="5" s="1"/>
  <c r="M517" i="5"/>
  <c r="O536" i="5"/>
  <c r="O544" i="5" s="1"/>
  <c r="O519" i="5"/>
  <c r="O527" i="5" s="1"/>
  <c r="Q307" i="5"/>
  <c r="S308" i="5"/>
  <c r="W308" i="5" s="1"/>
  <c r="X308" i="5" s="1"/>
  <c r="W456" i="5"/>
  <c r="X456" i="5" s="1"/>
  <c r="O546" i="5" l="1"/>
  <c r="W455" i="5"/>
  <c r="X455" i="5" s="1"/>
  <c r="V306" i="5"/>
  <c r="T305" i="5"/>
  <c r="S307" i="5"/>
  <c r="W307" i="5" s="1"/>
  <c r="X307" i="5" s="1"/>
  <c r="Q306" i="5"/>
  <c r="W431" i="5"/>
  <c r="X431" i="5" s="1"/>
  <c r="N303" i="5"/>
  <c r="N13" i="5" s="1"/>
  <c r="P304" i="5"/>
  <c r="V305" i="5" l="1"/>
  <c r="T304" i="5"/>
  <c r="P303" i="5"/>
  <c r="S306" i="5"/>
  <c r="W306" i="5" s="1"/>
  <c r="X306" i="5" s="1"/>
  <c r="Q305" i="5"/>
  <c r="Q304" i="5" l="1"/>
  <c r="S305" i="5"/>
  <c r="W305" i="5" s="1"/>
  <c r="X305" i="5" s="1"/>
  <c r="V304" i="5"/>
  <c r="T303" i="5"/>
  <c r="N517" i="5"/>
  <c r="P13" i="5"/>
  <c r="N12" i="5"/>
  <c r="P12" i="5" s="1"/>
  <c r="N536" i="5" l="1"/>
  <c r="N519" i="5"/>
  <c r="Q303" i="5"/>
  <c r="S304" i="5"/>
  <c r="W304" i="5" s="1"/>
  <c r="X304" i="5" s="1"/>
  <c r="P517" i="5"/>
  <c r="V303" i="5"/>
  <c r="T13" i="5"/>
  <c r="S303" i="5" l="1"/>
  <c r="W303" i="5" s="1"/>
  <c r="X303" i="5" s="1"/>
  <c r="Q13" i="5"/>
  <c r="P519" i="5"/>
  <c r="N527" i="5"/>
  <c r="N544" i="5"/>
  <c r="P536" i="5"/>
  <c r="T517" i="5"/>
  <c r="T536" i="5" s="1"/>
  <c r="V13" i="5"/>
  <c r="V517" i="5" s="1"/>
  <c r="T12" i="5"/>
  <c r="V12" i="5" s="1"/>
  <c r="N546" i="5" l="1"/>
  <c r="T544" i="5"/>
  <c r="V536" i="5"/>
  <c r="P527" i="5"/>
  <c r="P544" i="5"/>
  <c r="Q517" i="5"/>
  <c r="S13" i="5"/>
  <c r="W13" i="5" s="1"/>
  <c r="Q12" i="5"/>
  <c r="S12" i="5" s="1"/>
  <c r="W12" i="5" s="1"/>
  <c r="X12" i="5" s="1"/>
  <c r="S517" i="5" l="1"/>
  <c r="P546" i="5"/>
  <c r="Q519" i="5"/>
  <c r="Q536" i="5"/>
  <c r="T546" i="5"/>
  <c r="V546" i="5" s="1"/>
  <c r="V544" i="5"/>
  <c r="Q527" i="5" l="1"/>
  <c r="S519" i="5"/>
  <c r="W517" i="5"/>
  <c r="X517" i="5" s="1"/>
  <c r="X13" i="5"/>
  <c r="Q544" i="5"/>
  <c r="S536" i="5"/>
  <c r="S544" i="5" l="1"/>
  <c r="W536" i="5"/>
  <c r="W544" i="5" s="1"/>
  <c r="S527" i="5"/>
  <c r="W519" i="5"/>
  <c r="W527" i="5" s="1"/>
  <c r="Q546" i="5"/>
  <c r="S546" i="5" l="1"/>
  <c r="W546" i="5"/>
  <c r="Q13" i="2" l="1"/>
  <c r="I14" i="2"/>
  <c r="D17" i="4" l="1"/>
  <c r="D21" i="4" s="1"/>
  <c r="Q50" i="2" l="1"/>
  <c r="I50" i="2"/>
  <c r="F41" i="4" l="1"/>
  <c r="D25" i="4" l="1"/>
  <c r="M49" i="2" l="1"/>
  <c r="M51" i="2" l="1"/>
  <c r="P49" i="2"/>
  <c r="P51" i="2" s="1"/>
  <c r="O49" i="2"/>
  <c r="O51" i="2" s="1"/>
  <c r="N49" i="2"/>
  <c r="Q49" i="2" l="1"/>
  <c r="Q51" i="2" s="1"/>
  <c r="N51" i="2"/>
  <c r="H49" i="2"/>
  <c r="H51" i="2" s="1"/>
  <c r="G49" i="2"/>
  <c r="G51" i="2" s="1"/>
  <c r="F49" i="2"/>
  <c r="F51" i="2" s="1"/>
  <c r="E49" i="2"/>
  <c r="E51" i="2" s="1"/>
  <c r="I49" i="2" l="1"/>
  <c r="I51" i="2" s="1"/>
  <c r="F49" i="4"/>
  <c r="B49" i="4"/>
  <c r="F48" i="4"/>
  <c r="B48" i="4"/>
  <c r="F43" i="4"/>
  <c r="E34" i="4"/>
  <c r="E35" i="4" s="1"/>
  <c r="D22" i="4"/>
  <c r="E17" i="4"/>
  <c r="N54" i="2" l="1"/>
  <c r="Q116" i="2"/>
  <c r="Q110" i="2"/>
  <c r="Q105" i="2"/>
  <c r="Q100" i="2"/>
  <c r="Q95" i="2"/>
  <c r="Q89" i="2"/>
  <c r="Q84" i="2"/>
  <c r="Q79" i="2"/>
  <c r="Q74" i="2"/>
  <c r="N61" i="2"/>
  <c r="G61" i="2"/>
  <c r="N60" i="2"/>
  <c r="G60" i="2"/>
  <c r="Q52" i="2"/>
  <c r="Q277" i="1" l="1"/>
  <c r="E27" i="4" l="1"/>
  <c r="E19" i="4"/>
  <c r="R13" i="1"/>
  <c r="P277" i="1"/>
  <c r="E25" i="4" l="1"/>
  <c r="E26" i="4"/>
  <c r="E18" i="4"/>
  <c r="E20" i="4" s="1"/>
  <c r="R277" i="1"/>
  <c r="E28" i="4" l="1"/>
  <c r="I279" i="1"/>
  <c r="D283" i="1" s="1"/>
  <c r="O254" i="1"/>
  <c r="O254" i="1" a="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A11" authorId="0" shapeId="0" xr:uid="{00000000-0006-0000-0400-000001000000}">
      <text>
        <r>
          <rPr>
            <b/>
            <sz val="9"/>
            <color indexed="81"/>
            <rFont val="Tahoma"/>
            <family val="2"/>
          </rPr>
          <t>Windows User: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<sst xmlns="http://schemas.openxmlformats.org/spreadsheetml/2006/main" count="2829" uniqueCount="655">
  <si>
    <t>PEMERINTAH KOTA METRO</t>
  </si>
  <si>
    <t>BUKU KAS UMUM</t>
  </si>
  <si>
    <t>BENDAHARA PENGELUARAN</t>
  </si>
  <si>
    <t>SKPD</t>
  </si>
  <si>
    <t>:</t>
  </si>
  <si>
    <t>SATUAN POLISI PAMONG PRAJA</t>
  </si>
  <si>
    <t>SURITANANI</t>
  </si>
  <si>
    <t>No</t>
  </si>
  <si>
    <t>Tanggal</t>
  </si>
  <si>
    <t>Kode Rekening</t>
  </si>
  <si>
    <t>Uraian</t>
  </si>
  <si>
    <t>Penerimaan</t>
  </si>
  <si>
    <t>Pengeluaran</t>
  </si>
  <si>
    <t>Saldo</t>
  </si>
  <si>
    <t>Urut</t>
  </si>
  <si>
    <t>5</t>
  </si>
  <si>
    <t>6</t>
  </si>
  <si>
    <t>7</t>
  </si>
  <si>
    <t>Saldo Pindahan Bulan Lalu …………………</t>
  </si>
  <si>
    <t>01</t>
  </si>
  <si>
    <t>02</t>
  </si>
  <si>
    <t>03</t>
  </si>
  <si>
    <t>04</t>
  </si>
  <si>
    <t>05</t>
  </si>
  <si>
    <t>06</t>
  </si>
  <si>
    <t>07</t>
  </si>
  <si>
    <t>08</t>
  </si>
  <si>
    <t>Kas di Bendahara Pengeluaran</t>
  </si>
  <si>
    <t>Terdiri dari :</t>
  </si>
  <si>
    <t>Tunai</t>
  </si>
  <si>
    <t>a.</t>
  </si>
  <si>
    <t>Saldo Bank</t>
  </si>
  <si>
    <t>b.</t>
  </si>
  <si>
    <t>Surat Berharga</t>
  </si>
  <si>
    <t>c.</t>
  </si>
  <si>
    <t>Mengetahui :</t>
  </si>
  <si>
    <t>Pengguna Anggaran</t>
  </si>
  <si>
    <t>Bendahara Pengeluaran</t>
  </si>
  <si>
    <t>JOSE SARMENTO PIEDADE, S. STP., MH.</t>
  </si>
  <si>
    <t xml:space="preserve">SURITANANI </t>
  </si>
  <si>
    <t>NIP. 19780210 199810 1 002</t>
  </si>
  <si>
    <t xml:space="preserve">     NIP. 19730603 200902 2 0002</t>
  </si>
  <si>
    <t xml:space="preserve">BUKU PEMBANTU PAJAK </t>
  </si>
  <si>
    <t>: SATUAN POLISI PAMONG PRAJA</t>
  </si>
  <si>
    <t>PENGGUNA ANGGARAN</t>
  </si>
  <si>
    <t>: JOSE SARMENTO PIEDADE, S. STP., MH.</t>
  </si>
  <si>
    <t>PENERIMAAN</t>
  </si>
  <si>
    <t>PENYETORAN</t>
  </si>
  <si>
    <t>Uraian Penerimaan</t>
  </si>
  <si>
    <t>PPN</t>
  </si>
  <si>
    <t>PPh 21</t>
  </si>
  <si>
    <t>PPh 22</t>
  </si>
  <si>
    <t>PPh 23</t>
  </si>
  <si>
    <t>Jumlah</t>
  </si>
  <si>
    <t>Uraian Penyetoran</t>
  </si>
  <si>
    <t>Jumlah yang belum disetor …………………</t>
  </si>
  <si>
    <t>Mengetahui,</t>
  </si>
  <si>
    <t>Disetor ke Bank Lampung Metro</t>
  </si>
  <si>
    <t>pajak atas honorarium PPTK</t>
  </si>
  <si>
    <t>kegiatan peningkatan rasa nasio</t>
  </si>
  <si>
    <t>nalisme dan wawasan kebangsaan</t>
  </si>
  <si>
    <t>pajak atas belanja ATK, kegiatan</t>
  </si>
  <si>
    <t>peningkatan rasa nasionalisme</t>
  </si>
  <si>
    <t>dan wawasan kebangsaan</t>
  </si>
  <si>
    <t>pajak atas honorarium anggota</t>
  </si>
  <si>
    <t>koorsik, kegiatan peningkatan</t>
  </si>
  <si>
    <t>ketrampilan regu koorsik</t>
  </si>
  <si>
    <t>Disetor ke Kantor Pos Metro</t>
  </si>
  <si>
    <t>kegiatan  penegakan peraturan</t>
  </si>
  <si>
    <t>perundang-undangan dan perda</t>
  </si>
  <si>
    <t>Disetor ke Kantor Pos Metro pajak</t>
  </si>
  <si>
    <t>atas belanja modal pengadaan</t>
  </si>
  <si>
    <t>printer, kegiatan peralatan gedung</t>
  </si>
  <si>
    <t>kantor</t>
  </si>
  <si>
    <t>atas belanja modal printer kegiatan</t>
  </si>
  <si>
    <t>pemeliharaan rutin perlengkapan</t>
  </si>
  <si>
    <t>gedung kantor</t>
  </si>
  <si>
    <t>atas makanan dan minuman rapat</t>
  </si>
  <si>
    <t>kegiatan penyediaan makanan</t>
  </si>
  <si>
    <t>dan minuman</t>
  </si>
  <si>
    <t>pajak atas belanja makanan dan</t>
  </si>
  <si>
    <t>minuman, kegiatan penyediaan</t>
  </si>
  <si>
    <t>makanan dan minuman</t>
  </si>
  <si>
    <t xml:space="preserve">                                                                                   SURAT PENGESAHAN PERTANGGUNGJAWABAN BENDAHARA PENGELUARAN</t>
  </si>
  <si>
    <t>( SPJ BELANJA )</t>
  </si>
  <si>
    <t xml:space="preserve">Jumlah Anggaran </t>
  </si>
  <si>
    <t>SPJ - LS</t>
  </si>
  <si>
    <t>SPJ - LS Barang &amp; Jasa *)</t>
  </si>
  <si>
    <t>SPJ - UP/GU/TU</t>
  </si>
  <si>
    <t>Jumlah SPJ</t>
  </si>
  <si>
    <t>Sisa Pagu</t>
  </si>
  <si>
    <t>s.d</t>
  </si>
  <si>
    <t>Bulan ini</t>
  </si>
  <si>
    <t>(LS+UP/GU/TU)</t>
  </si>
  <si>
    <t>Anggaran</t>
  </si>
  <si>
    <t>Bulan lalu</t>
  </si>
  <si>
    <t>s.d bulan ini</t>
  </si>
  <si>
    <t>6 (4+5)</t>
  </si>
  <si>
    <t>9 (7+8)</t>
  </si>
  <si>
    <t>12 (10+11)</t>
  </si>
  <si>
    <t>13 (6+9+12)</t>
  </si>
  <si>
    <t>14 (3-13)</t>
  </si>
  <si>
    <t>URUSAN PEMERINTAHAN WAJIB YANG BERKAITAN DENGAN PELAYANAN DASAR</t>
  </si>
  <si>
    <t>URUSAN PEMERINTAHAN BIDANG KETENTERAMAN DAN KETERTIBAN UMUM
SERTA PERLINDUNGAN MASYARAKAT</t>
  </si>
  <si>
    <t>Program Penunjang Urusan Pemerintahan Daerah Kabupaten/Kota</t>
  </si>
  <si>
    <t>Perencanaan,Penganggaran, dan Evaluasi Kinerja Perangkat Daerah</t>
  </si>
  <si>
    <t>Penyusunan Dokumen Perencanaan Perangkat Daerah</t>
  </si>
  <si>
    <t>05.01</t>
  </si>
  <si>
    <t>Belanja Operasi</t>
  </si>
  <si>
    <t xml:space="preserve">Belanja Pegawai </t>
  </si>
  <si>
    <t>05.01.01.03</t>
  </si>
  <si>
    <t>Tambahan Penghasilan berdasarkan Pertimbangan Objektif lainnya ASN</t>
  </si>
  <si>
    <t>05.01.01.03.07</t>
  </si>
  <si>
    <t>Belanja Honorarium</t>
  </si>
  <si>
    <t>05.01.01.03.07.0001</t>
  </si>
  <si>
    <t>Belanja Penanggungjawab Pengelola Keuangan</t>
  </si>
  <si>
    <t>Belanja Barang dan Jasa</t>
  </si>
  <si>
    <t>05.01.02.01.</t>
  </si>
  <si>
    <t>Belanja Barang</t>
  </si>
  <si>
    <t>05.01.02.01.01</t>
  </si>
  <si>
    <t xml:space="preserve">Belanja Barang Pakai Habis </t>
  </si>
  <si>
    <t>05.01.02.01.01.0024</t>
  </si>
  <si>
    <t xml:space="preserve"> Belanja Alat Tulis Kantor </t>
  </si>
  <si>
    <t>05.01.02.01.01.0026</t>
  </si>
  <si>
    <t xml:space="preserve"> Belanja Alat/Bahan untuk Kegiatan Kantor- Bahan Cetak</t>
  </si>
  <si>
    <t>05.01.02.01.01.0027</t>
  </si>
  <si>
    <t xml:space="preserve"> Belanja Alat/Bahan untuk Kegiatan Kantor-Benda Pos</t>
  </si>
  <si>
    <t>Kordinasi dan Penyusunan Dokumen RKA-SKPD</t>
  </si>
  <si>
    <t>05.01.02</t>
  </si>
  <si>
    <t>05.01.02.01</t>
  </si>
  <si>
    <t>05.01.02.02</t>
  </si>
  <si>
    <t>Belanja Jasa</t>
  </si>
  <si>
    <t>05.01.02.02.01</t>
  </si>
  <si>
    <t xml:space="preserve">Belanja Jasa Kantor </t>
  </si>
  <si>
    <t>05.01.02.02.01.0071</t>
  </si>
  <si>
    <t>Belanja Lembur</t>
  </si>
  <si>
    <t>Koordinasi dan Penyusunan Laporan Capaian Kinerja dan Ikhtisar Realisasi Kinerja SKPD</t>
  </si>
  <si>
    <t xml:space="preserve">Alat Tulis Kantor </t>
  </si>
  <si>
    <t>Evaluasi Kinerja Perangkat Daerah</t>
  </si>
  <si>
    <t>05.01.02.01.01.0025</t>
  </si>
  <si>
    <t xml:space="preserve"> Belanja Alat/Bahan untuk Kegiatan Kantor- Kertas dan Cover</t>
  </si>
  <si>
    <t>Administrasi Keuangan Perangkat Daerah</t>
  </si>
  <si>
    <t xml:space="preserve">Penyedian Gaji dan Tunjangan ASN </t>
  </si>
  <si>
    <t>05.01.01</t>
  </si>
  <si>
    <t>05.01.01.01</t>
  </si>
  <si>
    <t>Belanja Gaji dan Tunjangan Pegawai ASN</t>
  </si>
  <si>
    <t>05.01.01.01.01</t>
  </si>
  <si>
    <t>Belanja Gaji Pokok ASN</t>
  </si>
  <si>
    <t>Belanja Gaji Pokok PNS</t>
  </si>
  <si>
    <t>Belanja Gaji Pokok PPPK</t>
  </si>
  <si>
    <t>Belanja Tunjangan Keluarga ASN</t>
  </si>
  <si>
    <t>Belanja Tunjangan Keluarga PNS</t>
  </si>
  <si>
    <t>Belanja Tunjangan Keluarga PPPK</t>
  </si>
  <si>
    <t>Belanja Tunjangan Jabatan ASN</t>
  </si>
  <si>
    <t>Belanja Tunjangan Jabatan PNS</t>
  </si>
  <si>
    <t>Belanja Tunjangan Fungsional ASN</t>
  </si>
  <si>
    <t>Belanja Tunjangan Fungsional PNS</t>
  </si>
  <si>
    <t>Belanja Tunjangan Fungsional PPPK</t>
  </si>
  <si>
    <t>Belanja Tunjangan Fungsional Umum ASN</t>
  </si>
  <si>
    <t>Belanja Tunjangan Fungsional Umum PNS</t>
  </si>
  <si>
    <t>Belanja Tunjangan Fungsional Umum PPPK</t>
  </si>
  <si>
    <t>Belanja Tunjangan Beras ASN</t>
  </si>
  <si>
    <t>Belanja Tunjangan Beras PNS</t>
  </si>
  <si>
    <t>Belanja Tunjangan Beras PPPK</t>
  </si>
  <si>
    <t>Belanja Tunjangan PPh/Tunjangan Khusus ASN</t>
  </si>
  <si>
    <t>Belanja Tunjangan PPh/Tunjangan Khusus PNS</t>
  </si>
  <si>
    <t>Belanja Pembulatan Gaji ASN</t>
  </si>
  <si>
    <t>Belanja Pembulatan Gaji PNS</t>
  </si>
  <si>
    <t>Belanja Pembulatan Gaji PPPK</t>
  </si>
  <si>
    <t>05.01.01.02</t>
  </si>
  <si>
    <t>Belanja Tambahan Penghasilan ASN</t>
  </si>
  <si>
    <t>05.01.01.02,01</t>
  </si>
  <si>
    <t>Tambahan Penghasilan Berdasarkan beban Kerja ASN</t>
  </si>
  <si>
    <t>05.01.01.02,01,0001</t>
  </si>
  <si>
    <t>Tambahan Penghasilan Berdasarkan beban Kerja PNS</t>
  </si>
  <si>
    <t>Tambahan Penghasilan Berdasarkan Beban Kerja PPPK</t>
  </si>
  <si>
    <t>05.01.01.02,01,0002</t>
  </si>
  <si>
    <t>05.01.01.02,03</t>
  </si>
  <si>
    <t>Tambahan Penghasilan Berdasarkan Kondisi Kerja ASN</t>
  </si>
  <si>
    <t>05.01.01.02,03,0001</t>
  </si>
  <si>
    <t>Tambahan Penghasilan Berdasarkan Kondisi Kerja PNS</t>
  </si>
  <si>
    <t>05.01.01.02,04</t>
  </si>
  <si>
    <t>Tambahan Penghasilan Berdasarkan Kelangkaan Profesi ASN</t>
  </si>
  <si>
    <t>05.01.01.02,04,0001</t>
  </si>
  <si>
    <t>Tambahan Penghasilan Berdasarkan Kelangkaan Profesi PNS</t>
  </si>
  <si>
    <t>05.01.01.02,05</t>
  </si>
  <si>
    <t>Tambahan Penghasilan Berdasarkan Prestasi Kerja ASN</t>
  </si>
  <si>
    <t>Tambahan Penghasilan Berdasarkan Prestasi Kerja PNS</t>
  </si>
  <si>
    <t>Penyedian Administrasi Pelaksanaan Tugas ASN</t>
  </si>
  <si>
    <t>05.01.02.02.01.0017</t>
  </si>
  <si>
    <t xml:space="preserve">Belanja Jasa Tenaga Ketenteraman, Ketertiban Umum, dan Perlindungan Masyarakat </t>
  </si>
  <si>
    <t>05.01.02.02.01.0027</t>
  </si>
  <si>
    <t>Belanja Jasa Tenaga Operator Komputer</t>
  </si>
  <si>
    <t>05.01.02.02.01.0080</t>
  </si>
  <si>
    <t>Belanja Honorarium Penanggungjawaban Pengelola Keuangan</t>
  </si>
  <si>
    <t>Administrasi Kepegawaian  Perangkat Daerah</t>
  </si>
  <si>
    <t>Pengadaan Pakaian Dinas beserta Atribut Kelengkapannya</t>
  </si>
  <si>
    <t>05.01.02.01.01.0064</t>
  </si>
  <si>
    <t xml:space="preserve">Belanja Pakaian Dinas Lapangan (PDL) </t>
  </si>
  <si>
    <t>05.01.02.01.01.0066</t>
  </si>
  <si>
    <t xml:space="preserve">Belanja Pakaian Dinas Upacara (PDU) </t>
  </si>
  <si>
    <t xml:space="preserve">Pendataan dan Pengolaham Administrasi Kepegawaian </t>
  </si>
  <si>
    <t xml:space="preserve">Belanja Alat/Bahan untuk Kegiatan Kantor- Bahan Cetak </t>
  </si>
  <si>
    <t>05.01.02.05</t>
  </si>
  <si>
    <t>Belanja Uang dan/atau Jasa untuk Diberikan kepada Pihak Ketiga/Pihak Lain/Masyarakat</t>
  </si>
  <si>
    <t>05.01.02.05.02</t>
  </si>
  <si>
    <t xml:space="preserve">Belanja Jasa yang Diberikan kepada Pihak Ketiga/Pihak Lain/Masyarakat </t>
  </si>
  <si>
    <t>05.01.02.05.02.0001</t>
  </si>
  <si>
    <t>Belanja Jasa yang Diberikan kepada Pihak Ketiga/Pihak Lain</t>
  </si>
  <si>
    <t xml:space="preserve"> Koordinasi dan Pelaksanaan Sistem Informasi Kepegawaian</t>
  </si>
  <si>
    <t xml:space="preserve">Administrasi Umum Perangkat Daerah </t>
  </si>
  <si>
    <t>Penyedian Komponen Listrik/Penerangan Bangunan Kantor</t>
  </si>
  <si>
    <t>05.01.02.01.01.0031</t>
  </si>
  <si>
    <t>Belanja  Alat/bahan untuk kegiatan kantor-Alat Listrik</t>
  </si>
  <si>
    <t>05.01.02.03</t>
  </si>
  <si>
    <t>Belanja Pemeliharaan</t>
  </si>
  <si>
    <t>05.01.02.03.04</t>
  </si>
  <si>
    <t>Belanja Pemeliharaan Jalan, Jaringan, dan Irigasi</t>
  </si>
  <si>
    <t>05.01.02.03.04.0126</t>
  </si>
  <si>
    <t>Belanja Pemeliharaan Jaringan-Jaringan Listrik-Jaringan Listrik Lainnya</t>
  </si>
  <si>
    <t>05.02</t>
  </si>
  <si>
    <t>Belanja Modal</t>
  </si>
  <si>
    <t>05.02.02</t>
  </si>
  <si>
    <t>Belanja Modal Peralatan dan Mesin</t>
  </si>
  <si>
    <t>05.02.02.05</t>
  </si>
  <si>
    <t>Belanja Modal Alat Kantor dan Rumah Tangga</t>
  </si>
  <si>
    <t>05.02.02.05.02</t>
  </si>
  <si>
    <t>Belanja Modal Alat Rumah Tangga</t>
  </si>
  <si>
    <t>05.02.02.05.02.0004</t>
  </si>
  <si>
    <t>Belanja Modal Alat Pendingin</t>
  </si>
  <si>
    <t>05.02.02.05.02.0006</t>
  </si>
  <si>
    <t>Belanja Modal Alat Rumah Tangga Lainnya (Home Use)</t>
  </si>
  <si>
    <t>Penyedian Peralatan Rumah Tangga</t>
  </si>
  <si>
    <t>05.02.02.05.02.0012</t>
  </si>
  <si>
    <t>Belanja Bahan-Bahan Lainnya</t>
  </si>
  <si>
    <t xml:space="preserve">Penyedian Bahan Logistik Kantor </t>
  </si>
  <si>
    <t>05.01.02.01.01.0058</t>
  </si>
  <si>
    <t>Belanja Makanan dan Minuman Aktivitas Lapangan</t>
  </si>
  <si>
    <t>05.01.02.02.01.0051</t>
  </si>
  <si>
    <t>Belanja Jasa Pengolahan Sampah</t>
  </si>
  <si>
    <t xml:space="preserve">Penyedian Barang Cetakan dan Penggandaan </t>
  </si>
  <si>
    <t>Belanja Alat/Bahan untuk Kegiatan Kantor- Kertas dan Cover</t>
  </si>
  <si>
    <t>Belanja Alat/Bahan untuk Kegiatan Kantor- Bahan Cetak</t>
  </si>
  <si>
    <t xml:space="preserve">Penyedian Bahan Bacaan dan Peraturan Perundang-undangan </t>
  </si>
  <si>
    <t>05.01.02.02.01.0062</t>
  </si>
  <si>
    <t xml:space="preserve">Belanja Surat Kabar/Majalah </t>
  </si>
  <si>
    <t>09</t>
  </si>
  <si>
    <t>Penyelenggaraan Rapat Kordinasi dan Konsultasi SKPD</t>
  </si>
  <si>
    <t>05.01.02.04</t>
  </si>
  <si>
    <t>Belanja Perjalanan Dinas</t>
  </si>
  <si>
    <t>05.01.02.04.01</t>
  </si>
  <si>
    <t xml:space="preserve">Belanja Perjalanan Dinas Dalam Negeri </t>
  </si>
  <si>
    <t>05.01.02.04.01.0001</t>
  </si>
  <si>
    <t xml:space="preserve">Belanja Perjalanan Dinas Dalam Daerah </t>
  </si>
  <si>
    <t xml:space="preserve">Pengadaan Barang Milik Daerah Penujang Urusan Pemerintah Daerah </t>
  </si>
  <si>
    <t>Pengadaan Mebel</t>
  </si>
  <si>
    <t>Belanja Modal Mebel</t>
  </si>
  <si>
    <t>Pengadaan Sarana dan Prasarana Gedung Kantor atau Bangunan Lainnya</t>
  </si>
  <si>
    <t>05.1.02.01.01.0030</t>
  </si>
  <si>
    <t>Belanja Alat/Bahan untuk Kegiatan Kantor-Perabot Kantor</t>
  </si>
  <si>
    <t xml:space="preserve">Belanja Modal </t>
  </si>
  <si>
    <t>05.02.02.05.01</t>
  </si>
  <si>
    <t>Belanja Modal Alat Kantor</t>
  </si>
  <si>
    <t>05.02.02.05.01.0005</t>
  </si>
  <si>
    <t xml:space="preserve">Belanja Modal Alat Kantor Lainnya </t>
  </si>
  <si>
    <t xml:space="preserve"> Pengadaan Sarana dan Prasarana Pendukung Gedung Kantor atau Bangunan Lainnya</t>
  </si>
  <si>
    <t>05.01.02.01.01.0012</t>
  </si>
  <si>
    <t xml:space="preserve">Belanja Bahan-Bahan Lainnya </t>
  </si>
  <si>
    <t>05.02.02.10</t>
  </si>
  <si>
    <t xml:space="preserve">Belanja Modal Komputer </t>
  </si>
  <si>
    <t>05.02.02.10.02</t>
  </si>
  <si>
    <t xml:space="preserve">Belanja Modal Peralatan Komputer </t>
  </si>
  <si>
    <t>05.02.02.10.02.0005</t>
  </si>
  <si>
    <t xml:space="preserve">Belanja Modal Peralatan Komputer Lainnya </t>
  </si>
  <si>
    <t xml:space="preserve">Penyedian Jasa Penunjang Urusan Pemerintahan  Daerah </t>
  </si>
  <si>
    <t xml:space="preserve">Penyedian Jasa Surat Menyurat </t>
  </si>
  <si>
    <t xml:space="preserve">Belanja Alat/Bahan untuk kegiatan Kantor-Benda Pos </t>
  </si>
  <si>
    <t>Penyedian Jasa Komunikasi,Sumber Daya Air dan Listrik</t>
  </si>
  <si>
    <t xml:space="preserve">Belanja Jasa </t>
  </si>
  <si>
    <t>05.01.02.01.01.0059</t>
  </si>
  <si>
    <t>Telepon</t>
  </si>
  <si>
    <t>05.01.02.01.01.0061</t>
  </si>
  <si>
    <t>Belanja Tagihan telepon dan Listrik</t>
  </si>
  <si>
    <t>Pemeliharaan Barang Milik Daerah Penunjang Urusan Pemerintahan Daerah</t>
  </si>
  <si>
    <t>Penyedian Jasa Pemeliharaan,Biaya Pemeliharaan, dan Pajak Kendaraan Perorangan Dinas atau Kendaraan Jabatan</t>
  </si>
  <si>
    <t>05.01.02.02.01.0067</t>
  </si>
  <si>
    <t>Belanja Pembayaran Pajak, Bea, dan Perizinan</t>
  </si>
  <si>
    <t>05.01.02.03.02</t>
  </si>
  <si>
    <t>Belanja Pemeliharaan Peralatan dan Mesin</t>
  </si>
  <si>
    <t>05.01.02.03.02.0036</t>
  </si>
  <si>
    <t>Belanja Pemeliharaan Alat Angkutan-Alat Angkutan Darat Bermotor-Kendaraan Bermotor Penumpang</t>
  </si>
  <si>
    <t>Penyedian Jasa Pemeliharaan,Biaya Pemeliharaan, Pajak dan Perizinan Kendaraan  Dinas Operasional atau Lapangan</t>
  </si>
  <si>
    <t>05.01.02.03.02.0038</t>
  </si>
  <si>
    <t xml:space="preserve">Belanja Pemeliharaan Alat Angkutan-Alat Angkutan Darat Bermotor-Kendaraan Bermotor Beroda Dua </t>
  </si>
  <si>
    <t>Pemeliharaan/Rehabilitasi Sarana dan Prasarana Gedung Kantor atau Bangunan Lainnya</t>
  </si>
  <si>
    <t>05.01.02.03.02.0117</t>
  </si>
  <si>
    <t>Belanja Pemeliharaan Alat Kantor dan Rumah Tangga-Alat Kantor-Alat Kantor Lainnya</t>
  </si>
  <si>
    <t>05.01.02.03.02.0409</t>
  </si>
  <si>
    <t>Belanja Pemeliharaan Komputer-Peralatan Komputer-Peralatan Personal Computer</t>
  </si>
  <si>
    <t>05.01.02.03.02.0411</t>
  </si>
  <si>
    <t>Belanja Pemeliharaan Komputer-Peralatan Komputer-Peralatan Komputer Lainnya</t>
  </si>
  <si>
    <t>05.01.02.03.03</t>
  </si>
  <si>
    <t>Belanja Pemeliharaan Gedung dan Bangunan</t>
  </si>
  <si>
    <t>05.01.02.03.03.0001</t>
  </si>
  <si>
    <t>Belanja Pemeliharaan Bangunan Gedung-Bangunan Gedung Tempat Kerja-Bangunan Gedung Kantor</t>
  </si>
  <si>
    <t>Program Peningkatan Ketentraman dan Ketertiban Umum</t>
  </si>
  <si>
    <t>Penanganan Gangguan Ketentraman dan Ketertiban Umum dalam 1 (satu ) Daerah Kabupaten/Kota</t>
  </si>
  <si>
    <t>Pemberdayaan Perlindungan Masyarakat dalam Rangka Ketentraman dan Ketertiban Umum</t>
  </si>
  <si>
    <t>05.01.01.01.01.0024</t>
  </si>
  <si>
    <t>Belanja Alat/Bahan untuk Kegiatan Kantor-Alat Tulis Kantor</t>
  </si>
  <si>
    <t>05.01.01.01.01.0026</t>
  </si>
  <si>
    <t>05.01.01.01.01.0027</t>
  </si>
  <si>
    <t>Belanja Alat/Bahan untuk Kegiatan Kantor-Benda Pos</t>
  </si>
  <si>
    <t>05.01.01.01.01.0036</t>
  </si>
  <si>
    <t xml:space="preserve">Belanja Alat/Bahan untuk Kegiatan Kantor-Alat/Bahan untuk Kegiatan Kantor Lainnya </t>
  </si>
  <si>
    <t>05.01.01.01.01.0058</t>
  </si>
  <si>
    <t>05.01.01.01.01.0064</t>
  </si>
  <si>
    <t>Belanja Pakaian Dinas Lapangan (PDL)</t>
  </si>
  <si>
    <t>Belanja Jasa Tenaga Ketenteraman, Ketertiban Umum, dan Perlindungan Masyarakat</t>
  </si>
  <si>
    <t>Belanja Perjalanan Dinas Dalam Negeri</t>
  </si>
  <si>
    <t xml:space="preserve">Peningkatan Kapasitas SDM Satuan Polisi Pamongpraja dan Satuan Perlindungan Masyarakat Termasuk dalam Pelaksanaan Tugas
yang Bernuansa Hak Asasi Manusia </t>
  </si>
  <si>
    <t>05.01.02.04.01.0003</t>
  </si>
  <si>
    <t xml:space="preserve">Belanja Perjalanan Dinas dalam Kota </t>
  </si>
  <si>
    <t>Peningkatan Kapasitas SDM Satuan Polisi Pamong Praja dan Satlinmas melalui Pelatihan Teknis Satpol PP dan Satlinmas</t>
  </si>
  <si>
    <t xml:space="preserve"> Belanja Makanan dan Minuman Aktivitas Lapangan</t>
  </si>
  <si>
    <t>Pencegahan Gangguan Ketentraman dan Ketertiban Umum melalui Deteksi Dini dan Cegah  Dini, Pembinaan dan Penyuluhan, Pelaksanaan Patroli, Pengamanan, dan Pengawalan</t>
  </si>
  <si>
    <t>'05.01.02.02</t>
  </si>
  <si>
    <t>'05.01.02.02.01</t>
  </si>
  <si>
    <t xml:space="preserve">Belanja Honorarium Penanggungjawaban Pengelola Keuangan </t>
  </si>
  <si>
    <t>Belanja Perjalanan Dinas Biasa</t>
  </si>
  <si>
    <t xml:space="preserve">Penindakan atas gangguan Ketentraman dan Ketertiban Umum berdasarkan  Perda dan Perkada melalui Penertiban dan Penanganan Unjuk Rasa dan Kerusuhan Masa </t>
  </si>
  <si>
    <t>Penyediaan Layanan dasar dalam rangka Dampak Penegakan Peraturan Daerah dan Perturan kepala daerah</t>
  </si>
  <si>
    <t>Pengadaan dan Pemeliharaan Sarana dan Prasarana Ketentraman dan Ketertiban Umum</t>
  </si>
  <si>
    <t>Penegakan Peraturan Daerah Kabupaten/Kota dan Peraturann Bupati / Walikota</t>
  </si>
  <si>
    <t>Penyelidikan terhadap dugaan Pelanggaran Peraturan Daerah dan Peraturan Kepala Daerah</t>
  </si>
  <si>
    <t>05.01.01.01.01.0052</t>
  </si>
  <si>
    <t>Belanja Makanan dan Minuman Rapat</t>
  </si>
  <si>
    <t xml:space="preserve">Pemberkasan Administrasi Penyidikan oleh PPNS Penegak Peraturan Daerah
</t>
  </si>
  <si>
    <t>Penanganan Atas Pelanggaran Peraturan Daerah dan Peraturan Bupati / Walikota</t>
  </si>
  <si>
    <t>05.01.01.01.01.0025</t>
  </si>
  <si>
    <t xml:space="preserve">Belanja Alat/Bahan untuk Kegiatan Kantor- Kertas dan Cover </t>
  </si>
  <si>
    <t xml:space="preserve">Belanja Alat/Bahan untuk Kegiatan Kantor-Benda Pos </t>
  </si>
  <si>
    <t xml:space="preserve">Belanja Makanan dan Minuman Aktivitas Lapangan </t>
  </si>
  <si>
    <t>Belanja Perjalanan Dinas Dalam Kota</t>
  </si>
  <si>
    <t xml:space="preserve">Belanja Modal Alat Kantor dan Rumah Tangga </t>
  </si>
  <si>
    <t xml:space="preserve">05.02.02.05.02.0001 </t>
  </si>
  <si>
    <t>05.02.02.05.03</t>
  </si>
  <si>
    <t>Belanja Modal Meja dan Kursi Kerja/Rapat Pejabat</t>
  </si>
  <si>
    <t>05.02.02.05.03.0007</t>
  </si>
  <si>
    <t xml:space="preserve">Belanja Modal Lemari dan Arsip Pejabat </t>
  </si>
  <si>
    <t>Belanja Modal Komputer</t>
  </si>
  <si>
    <t>05.02.02.10.01</t>
  </si>
  <si>
    <t xml:space="preserve">Belanja Modal Komputer Unit </t>
  </si>
  <si>
    <t xml:space="preserve">05.02.02.10.01.0002 </t>
  </si>
  <si>
    <t>Belanja Modal Personal Computer</t>
  </si>
  <si>
    <t>Pengawasan Atas Kepatuhan Terhadap Pelaksanaan Peraturan Daerah dan Peraturan Kepala Daerah</t>
  </si>
  <si>
    <t>05.01.01.01.01.0012</t>
  </si>
  <si>
    <t>05.01.02.02.01.0003</t>
  </si>
  <si>
    <t>Honorarium Narasumber atau Pembahas, Moderator, Pembawa Acara, dan Panitia</t>
  </si>
  <si>
    <t>05.01.02.02.01.0005</t>
  </si>
  <si>
    <t>Honorarium Pemberi Keterangan Ahli, Saksi Ahli, dan Beracara</t>
  </si>
  <si>
    <t xml:space="preserve">Belanja Lembur </t>
  </si>
  <si>
    <t xml:space="preserve">JUMLAH </t>
  </si>
  <si>
    <t>PENERIMAAN :</t>
  </si>
  <si>
    <t xml:space="preserve"> - SP2D</t>
  </si>
  <si>
    <t xml:space="preserve"> - Potongan Pajak</t>
  </si>
  <si>
    <t xml:space="preserve">   a. PPN</t>
  </si>
  <si>
    <t xml:space="preserve">   b. PPh 21</t>
  </si>
  <si>
    <t xml:space="preserve">   c. PPh 22</t>
  </si>
  <si>
    <t xml:space="preserve">   d. PPh 23</t>
  </si>
  <si>
    <t xml:space="preserve"> - Lain-lain</t>
  </si>
  <si>
    <t>Jumlah Penerimaan</t>
  </si>
  <si>
    <t xml:space="preserve">Jumlah </t>
  </si>
  <si>
    <t>PENGELUARAN :</t>
  </si>
  <si>
    <t xml:space="preserve"> - SPJ (LS + UP/GU/TU)</t>
  </si>
  <si>
    <t xml:space="preserve"> - Penyetoran Pajak</t>
  </si>
  <si>
    <t xml:space="preserve">  a. PPN</t>
  </si>
  <si>
    <t xml:space="preserve"> - Lain-lain (contra post)</t>
  </si>
  <si>
    <t xml:space="preserve"> Jumlah Pengeluaran :</t>
  </si>
  <si>
    <t xml:space="preserve">  SALDO KAS</t>
  </si>
  <si>
    <t>JOSE SARMENTO PIEDADE. S.STP., MH</t>
  </si>
  <si>
    <t>NIP. 19780210 1998810 1 001</t>
  </si>
  <si>
    <t>NIP. 19730603 200902 2 002</t>
  </si>
  <si>
    <t>LAPORAN PENUTUPAN KAS BULANAN</t>
  </si>
  <si>
    <t>Kepada Yth,</t>
  </si>
  <si>
    <t>Kepala BPKAD Kota Metro</t>
  </si>
  <si>
    <t>di -</t>
  </si>
  <si>
    <r>
      <t xml:space="preserve">     </t>
    </r>
    <r>
      <rPr>
        <u/>
        <sz val="9"/>
        <rFont val="Calibri"/>
        <family val="2"/>
        <scheme val="minor"/>
      </rPr>
      <t>TEMPAT</t>
    </r>
  </si>
  <si>
    <t>Dengan memperhatikan Peraturan Walikota Metro No. .... Tahun ...... mengenai Sistem dan Prosedur Penatausahaan Keuangan Pemerintah Kota Metro, bersama ini kami sampaikan Laporan Penutupan Kas Bulanan yang terdapat di Bendahara Pengeluaran OPD Satuan Polisi Pamong Praja Kota Metro sejumlah Rp. NIHIL dengan perincian sebagai berikut :</t>
  </si>
  <si>
    <t>A.</t>
  </si>
  <si>
    <t>A.1</t>
  </si>
  <si>
    <t>Saldo awal bulan tanggal</t>
  </si>
  <si>
    <t>A.2</t>
  </si>
  <si>
    <t>A.3</t>
  </si>
  <si>
    <t>Jumlah Pengeluaran</t>
  </si>
  <si>
    <t>A.4</t>
  </si>
  <si>
    <t>Saldo Akhir bulan tanggal</t>
  </si>
  <si>
    <t xml:space="preserve">Saldo akhir bulan tanggal  </t>
  </si>
  <si>
    <t xml:space="preserve">terdiri dari saldo di kas tunai sebesar </t>
  </si>
  <si>
    <t>dan saldo di bank sebesar</t>
  </si>
  <si>
    <t>B.</t>
  </si>
  <si>
    <t>Kas di Bendahara Pengeluaran Pembantu</t>
  </si>
  <si>
    <t>B.1</t>
  </si>
  <si>
    <t>Saldo awal bulan tanggal ….</t>
  </si>
  <si>
    <t>B.2</t>
  </si>
  <si>
    <t>B.3</t>
  </si>
  <si>
    <t>B.4</t>
  </si>
  <si>
    <t>C.</t>
  </si>
  <si>
    <t>Rekapitulasi Posisi Kas di Bendahara Pengeluaran</t>
  </si>
  <si>
    <t>C.1</t>
  </si>
  <si>
    <t>Saldo di Kas Tunai</t>
  </si>
  <si>
    <t>C.2</t>
  </si>
  <si>
    <t>Saldo di Bank</t>
  </si>
  <si>
    <t>C.3</t>
  </si>
  <si>
    <t>Saldo Total</t>
  </si>
  <si>
    <t>Mengetahui ;</t>
  </si>
  <si>
    <t>Jumlah Penerimaan Bulan ini ………………</t>
  </si>
  <si>
    <t>Jumlah Penerimaan Bulan Lalu ……………</t>
  </si>
  <si>
    <t>Jumlah Penerimaan s.d bulan ini …………</t>
  </si>
  <si>
    <t>Jumlah Penyetoran Bulan ini…………………</t>
  </si>
  <si>
    <t>( Terbilang : - )</t>
  </si>
  <si>
    <t>05.01.02.02.01.0087</t>
  </si>
  <si>
    <t>Belanja Jasa Pegawai Pemerintah dengan Perjanjian Kerja (PPPK) Paruh Waktu pada Jabatan Pengelola Umum Operasional</t>
  </si>
  <si>
    <t>05.01.02.02.01.0088</t>
  </si>
  <si>
    <t xml:space="preserve">Belanja Honorarium Penanggungjawab Pengelola Keuangan </t>
  </si>
  <si>
    <t>05.01.02.02.01.0089</t>
  </si>
  <si>
    <t xml:space="preserve">Belanja Jasa Pegawai Pemerintah dengan Perjanjian Kerja (PPPK) Paruh Waktu pada Jabatan Pengelolaan Layanan Operasional </t>
  </si>
  <si>
    <t>05.01.02.02.01.0090</t>
  </si>
  <si>
    <t xml:space="preserve">Belanja Jasa Pegawai Pemerintah dengan Perjanjian Kerja (PPPK) Paruh Waktu pada Jabatan Penata Layanan Operasional </t>
  </si>
  <si>
    <t xml:space="preserve">Belanja Jasa Pegawai Pemerintah dengan Perjanjian Kerja (PPPK) Paruh Waktu pada Jabatan Pengelola Layanan Operasional </t>
  </si>
  <si>
    <t>Belanja Honorarium Penanggungjawab Pengelola Keuangan</t>
  </si>
  <si>
    <t>05.01.02.02.005</t>
  </si>
  <si>
    <t>Belanja Sewa Gedung dan Bangunan</t>
  </si>
  <si>
    <t>05.01.02.02.005.00009</t>
  </si>
  <si>
    <t>Belanja Sewa Bangunan Gedung Tempat Pertemuan</t>
  </si>
  <si>
    <t>Belanja Jasa Kantor</t>
  </si>
  <si>
    <t>05.01.02.02.01.00017</t>
  </si>
  <si>
    <t>Belanja Jasa Tenaga Ketentraman, Ketertiban Umum, dan Perlindungan Masyarakat</t>
  </si>
  <si>
    <t>05.01.02.02.01.00080</t>
  </si>
  <si>
    <t xml:space="preserve">Belanja Perjalanan Dinas </t>
  </si>
  <si>
    <t>Belanja Perjalanan Dinas Dalam Negri</t>
  </si>
  <si>
    <t>05.01.02.04.01.00003</t>
  </si>
  <si>
    <t>05.01.01.01.01.0019</t>
  </si>
  <si>
    <t>Belanja Suku cadang-Suku Cadang Alat Pertanian</t>
  </si>
  <si>
    <t>05.01.01.01.01.0030</t>
  </si>
  <si>
    <t>Belanja Alat/Bahan untuk kegiatan Kantor-Perabot Kantor</t>
  </si>
  <si>
    <t>Belanja Daerah</t>
  </si>
  <si>
    <t>Belanja Operasional</t>
  </si>
  <si>
    <t>05.01.02.02.01.00025</t>
  </si>
  <si>
    <t xml:space="preserve">Belanja Jasa Tenaga Kesenian dan Kebudayaan </t>
  </si>
  <si>
    <t>05.01.02.03.003</t>
  </si>
  <si>
    <t xml:space="preserve">Belanja Pemeliharaan Gedung dan Bangunan </t>
  </si>
  <si>
    <t>05.01.02.03.003.0001</t>
  </si>
  <si>
    <t>Peningkatan Kapasitas SDM Satuan Polisi Pamong Praja</t>
  </si>
  <si>
    <t xml:space="preserve">Belanja Barang dan Jasa </t>
  </si>
  <si>
    <t>Belanja barang Pakai Habis</t>
  </si>
  <si>
    <t>05.01.02.01.01.00058</t>
  </si>
  <si>
    <t>Bulan :  JANUARI 2026</t>
  </si>
  <si>
    <t>Nomor        Tahun 2026</t>
  </si>
  <si>
    <t>Hirarki</t>
  </si>
  <si>
    <t>Sekretaris</t>
  </si>
  <si>
    <t xml:space="preserve">Ka.Sub Bag Perencanaan dan Keuangan </t>
  </si>
  <si>
    <t xml:space="preserve">Gajian dan Tunjangan ASN (Tambahan Penghasilan PNS) </t>
  </si>
  <si>
    <t xml:space="preserve">02.0000/P1/3/2026 Tanggal 11 Maret 2026 Belanja </t>
  </si>
  <si>
    <t>Diterima SP2D LS NO 18.72/03.0/000031/LS/1.05.0.00.0.00.</t>
  </si>
  <si>
    <t>Metro,        Maret 2026</t>
  </si>
  <si>
    <t xml:space="preserve">Dipungut pajak atas </t>
  </si>
  <si>
    <t xml:space="preserve">pembayaran Gaji dan </t>
  </si>
  <si>
    <t xml:space="preserve">Tunjangan Pegawai </t>
  </si>
  <si>
    <t xml:space="preserve">Dibayar Pajak atas Pembayaran </t>
  </si>
  <si>
    <t xml:space="preserve">Gaji dan Tunjangan Pegawai </t>
  </si>
  <si>
    <t>05.02.02.05.02.0010</t>
  </si>
  <si>
    <t>Belanja Bahan-Isi Tabung Gas</t>
  </si>
  <si>
    <t>Belanja Barang Pakai Habis</t>
  </si>
  <si>
    <t>05.01.01.01.00005</t>
  </si>
  <si>
    <t>Belanja Bahan-Bahan Baku</t>
  </si>
  <si>
    <t>Belanja Alat/Bahan untuk Kegiatan Kantor-Kertas dan Cover</t>
  </si>
  <si>
    <t>05.01.01.01.01.0061</t>
  </si>
  <si>
    <t>Belanja Pakaian Sipil Harian (PSH)</t>
  </si>
  <si>
    <t>05.01.02.04.001</t>
  </si>
  <si>
    <t>05.01.02.04.001.00001</t>
  </si>
  <si>
    <t>05.01.02.01.01.00025</t>
  </si>
  <si>
    <t xml:space="preserve">Dipungut Pajak atas </t>
  </si>
  <si>
    <t>0002</t>
  </si>
  <si>
    <t>Belanja Tunajngan Keluarga PPPK</t>
  </si>
  <si>
    <t>Dibayar Belanja Pembulatan Gaji PPPK</t>
  </si>
  <si>
    <t>Anak) Satpol PP Kota Metro</t>
  </si>
  <si>
    <t>0001</t>
  </si>
  <si>
    <t xml:space="preserve">Dibayar Belanja Gaji Poko PNS </t>
  </si>
  <si>
    <t>Dibayar Belanja Tunjangan Keluarga PNS</t>
  </si>
  <si>
    <t>Dibayar Belanja Tunjangan Jabatan PNS</t>
  </si>
  <si>
    <t>Dibayar Belanja Tunjangan Fungsional PNS</t>
  </si>
  <si>
    <t>Dibayar Belanja Tunjangan Fungsional Umum PNS</t>
  </si>
  <si>
    <t xml:space="preserve">Dibayar Belanja Tunjangan Beras PNS </t>
  </si>
  <si>
    <t>Dibayar Belanja Tunjangan PPH/Tunjangan Khusus PNS</t>
  </si>
  <si>
    <t>Dibayar Belanja Pembulatan Gaji</t>
  </si>
  <si>
    <t xml:space="preserve">untuk 80 Pegawai/267 Jiwa </t>
  </si>
  <si>
    <t>(Rincian : 80  Jiwa/65 Istri/122 Anak )</t>
  </si>
  <si>
    <t>001</t>
  </si>
  <si>
    <t>00087</t>
  </si>
  <si>
    <t>Dibayar Belanja Jasa Pegawai Pemerintah dengan Perjanjian</t>
  </si>
  <si>
    <t xml:space="preserve">Kerja (PPPK) Paruh Waktu pada Jabatan Pengelola Umum </t>
  </si>
  <si>
    <t xml:space="preserve">Operasional </t>
  </si>
  <si>
    <t>00088</t>
  </si>
  <si>
    <t>Dibayar belanja Jasa Pegawai Pemerintah dengan Perjanjian</t>
  </si>
  <si>
    <t xml:space="preserve">Kerja (PPPK) Paruh Waktu pada Jabatan Operator Layanan </t>
  </si>
  <si>
    <t>00089</t>
  </si>
  <si>
    <t xml:space="preserve">Dibayar Belanja Jasa Pegawai Pemerintah dengan Perjanjian </t>
  </si>
  <si>
    <t xml:space="preserve">Kerja (PPPK) Paruh Waktu pada Jabatan Pengelola Layanan </t>
  </si>
  <si>
    <t>Operasional</t>
  </si>
  <si>
    <t>00090</t>
  </si>
  <si>
    <t>002</t>
  </si>
  <si>
    <t>00036</t>
  </si>
  <si>
    <t xml:space="preserve">Dibayar Belanja Pemeliharaan Alat Angkutan-Alat Angkutan </t>
  </si>
  <si>
    <t>Darat Bermotor-Kendaraan Bermotor Penumpang</t>
  </si>
  <si>
    <t>Dibayar Belanja Tambahan Penghasilan Berdasarkan Beban</t>
  </si>
  <si>
    <t xml:space="preserve">Kerja PNS </t>
  </si>
  <si>
    <t>Dibayar Belanja Tambahan Penghasilan Berdasarkan Kondis</t>
  </si>
  <si>
    <t>Kerja PNS</t>
  </si>
  <si>
    <t xml:space="preserve">Dibayar Belanja Tamabahn Penghasilan Berdasarkan Prestasi </t>
  </si>
  <si>
    <t>PNS Bulan April 2026</t>
  </si>
  <si>
    <t>(Bulan Mei 2026)</t>
  </si>
  <si>
    <t>Bulan Mei 2026</t>
  </si>
  <si>
    <t xml:space="preserve">Belanja Jasa Tenaga </t>
  </si>
  <si>
    <t xml:space="preserve">Ketentraman, Ketertiban </t>
  </si>
  <si>
    <t xml:space="preserve">Umum, dan Perlindungan </t>
  </si>
  <si>
    <t xml:space="preserve">Masyarakat </t>
  </si>
  <si>
    <t xml:space="preserve">Dibayar Pajak atas Belanja </t>
  </si>
  <si>
    <t>Jasa Tenaga Ketentraman,</t>
  </si>
  <si>
    <t xml:space="preserve">Ketertiban Umum, dan </t>
  </si>
  <si>
    <t>Perlindungan Masyarakat</t>
  </si>
  <si>
    <t xml:space="preserve">Tambahan Penghasilan </t>
  </si>
  <si>
    <t xml:space="preserve">tambahan Penghasilan </t>
  </si>
  <si>
    <t>Ketentraman, Ketertiban</t>
  </si>
  <si>
    <t>Masyarakat</t>
  </si>
  <si>
    <t>Metro,   31 Mei 2026</t>
  </si>
  <si>
    <t>Diterima SP2D LS NO 18.72/03.0/000077/LS/1.05.0.00.0.00</t>
  </si>
  <si>
    <t xml:space="preserve">02.0000/P2/5/2026 Tanggal 19 Mei 2026. Belanja </t>
  </si>
  <si>
    <t xml:space="preserve">PemeliharaanKomputer-Peralatan Komputer-Peralatan </t>
  </si>
  <si>
    <t xml:space="preserve">Komputer Lainnya (Servis Printer), Sub kegiatan </t>
  </si>
  <si>
    <t xml:space="preserve">Pemeliharaan/Rehabilitasi  Sarana dan Prasarana Gedung </t>
  </si>
  <si>
    <t>Kantor atau Bangunan Lainnya</t>
  </si>
  <si>
    <t>00411</t>
  </si>
  <si>
    <t>Dibayar Belanja Pemeliharaan Komputer-Peralatan Komputer</t>
  </si>
  <si>
    <t>Peralatan Komputer Lainnya</t>
  </si>
  <si>
    <t>Diterima SP2D LS NO 18.72/03.0/000086/LS/1.05.0.00.0.00</t>
  </si>
  <si>
    <t xml:space="preserve">02.0000/P2/5/2026 Tanggal 25 Mei 2026. Belanja </t>
  </si>
  <si>
    <t xml:space="preserve">Pemeliharaan Alat Kantor dan Rumah Tangga-Alat Kantor </t>
  </si>
  <si>
    <t>Lainnya (Service AC), Sub kegiatan Pemeliharaan/Rehabi</t>
  </si>
  <si>
    <t>litasi Sarana dan Prasarana Gedung Kantor atau Bangunan</t>
  </si>
  <si>
    <t xml:space="preserve">Lainnya </t>
  </si>
  <si>
    <t>00117</t>
  </si>
  <si>
    <t xml:space="preserve">Dibayar Belanja Pemeliharaan Alat Kantor dan rumah </t>
  </si>
  <si>
    <t>Tangga-Alat Kantor-Alat Kantor Lainnya</t>
  </si>
  <si>
    <t>Diterima SP2D LS NO 18.72/03.0/000090/LS/1.05.0.00.0.00</t>
  </si>
  <si>
    <t xml:space="preserve">02.0000/P3/6/2026 Tanggal 02 Juni 2026. Belanja </t>
  </si>
  <si>
    <t>Jasa Pegawai Pemerintah dengan Perjanjian Kerja (PPPK)</t>
  </si>
  <si>
    <t xml:space="preserve">Paruh Waktu Bulan Mei 2026, Sub kegiatan Penyediaan </t>
  </si>
  <si>
    <t>Administrasi Pelaksanaan Tugas ASN</t>
  </si>
  <si>
    <t>Diterima SP2D LS NO 18.72/03.0/000089/LS/1.05.0.00.0.00</t>
  </si>
  <si>
    <t xml:space="preserve">02.0000/P3/6/2026 Tanggal 25 Mei 2026. Belanja </t>
  </si>
  <si>
    <t>Pemeliharaan Alat Angkutan-Alat Angkutan Darat Bermotor</t>
  </si>
  <si>
    <t xml:space="preserve">Kendaraan Bermotor Penumpang (Servis) Sub kegiatan </t>
  </si>
  <si>
    <t xml:space="preserve">Penyediaan Jasa Pemeliharaan, Biaya Pemeliharaan, dan </t>
  </si>
  <si>
    <t>Pajak Kendaraan Perorangan Dinas atau Kendaraan Jabatan</t>
  </si>
  <si>
    <t>Diterima SP2D LS NO 18.72/03.0/000091/LS/1.05.0.00.0.00</t>
  </si>
  <si>
    <t xml:space="preserve">02.0000/P3/6/2026 Tanggal 19 Mei 2026. Belanja </t>
  </si>
  <si>
    <t>Pemeliharaan Komputer-Peralatan Komputer-Peralatan</t>
  </si>
  <si>
    <t xml:space="preserve">Personal Komputer, Sub kegiatan Pemeliharaan/Rehabilitasi </t>
  </si>
  <si>
    <t>Sarana dan Prasarana Gedung Kantor atau Bangunan Lainnya</t>
  </si>
  <si>
    <t>00409</t>
  </si>
  <si>
    <t xml:space="preserve">Dibayar Belanja Pemeliharaan Komputer-Peralatan </t>
  </si>
  <si>
    <t>Komputer-Peralatan Personal Computer</t>
  </si>
  <si>
    <t>Diterima SP2D LS NO 18.72/03.0/000093/LS/1.05.0.00.0.00</t>
  </si>
  <si>
    <t xml:space="preserve">02.0000/P3/6/2026 Tanggal 8 Juni 2026. Belanja </t>
  </si>
  <si>
    <t xml:space="preserve">Tambahan Penghasilan PNS Bulan Mei 2026 Sub kegiatan </t>
  </si>
  <si>
    <t xml:space="preserve">Penyediaan Gaji dan Tunjangan ASN Pada Satuan Polisi </t>
  </si>
  <si>
    <t>Pamong Praja TA 2026</t>
  </si>
  <si>
    <t>Diterima SP2D LS NO 18.72/03.0/000094/LS/1.05.0.00.0.00</t>
  </si>
  <si>
    <t xml:space="preserve">02.0000/P3/6/2026 Tanggal 9 Juni 2026. Belanja </t>
  </si>
  <si>
    <t xml:space="preserve">Jasa Tenaga Ketentraman, Ketertiban Umum dan </t>
  </si>
  <si>
    <t xml:space="preserve">Perlindungan Masyarakat (Bulan April 2026), Sub kegiatan </t>
  </si>
  <si>
    <t xml:space="preserve">Pengawasan atas Kepatuhan Terhadap Pelaksanaan </t>
  </si>
  <si>
    <t xml:space="preserve">Peraturan Daerah dan Peraturan Kepala Daerah </t>
  </si>
  <si>
    <t>00017</t>
  </si>
  <si>
    <t>Dibayar Belanja Jasa Tenaga Ketentraman, Ketertiban Umum,</t>
  </si>
  <si>
    <t>dan Perlindungan Masyarakat</t>
  </si>
  <si>
    <t>Diterima SP2D LS NO 18.72/03.0/000095/LS/1.05.0.00.0.00</t>
  </si>
  <si>
    <t xml:space="preserve">02.0000/P3/6/2026 Tanggal 10 Juni 2026. Belanja </t>
  </si>
  <si>
    <t xml:space="preserve">Perlindungan Masyarakat (Bulan Mei 2026), Sub kegiatan </t>
  </si>
  <si>
    <t xml:space="preserve">Pengawasan atas Kepatuhan terhadap Pelaksanaan </t>
  </si>
  <si>
    <t>Peraturan Daerah dan Peraturan Kepala Daerah</t>
  </si>
  <si>
    <t xml:space="preserve">Dipungut PPN atas Belanja Pemeliharaan Alat Kantor </t>
  </si>
  <si>
    <t>dan Rumah Tangga-Alat Kantor-Alat Kantor Lainnya</t>
  </si>
  <si>
    <t xml:space="preserve">Dibayar PPN atas Belanja Pemeliharaan Alat Kantor </t>
  </si>
  <si>
    <t xml:space="preserve">Dipungut PPH Psal 21 atas Belanja Pemeliharaan Alat </t>
  </si>
  <si>
    <t xml:space="preserve">Kantor dan Rumah Tangga-Alat Kantor-Alat Kantor </t>
  </si>
  <si>
    <t>Lainnya</t>
  </si>
  <si>
    <t xml:space="preserve">Dibayar PPH Psal 21 atas Belanja Pemeliharaan Alat </t>
  </si>
  <si>
    <t>Dipungut PPN atas Belanja Pemeliharaan Alat Angkutan-</t>
  </si>
  <si>
    <t>Alat Angkutan Darat Bermotor-Kendaraan Bermotor</t>
  </si>
  <si>
    <t>Penumpang</t>
  </si>
  <si>
    <t>Dibayar PPN atas Belanja Pemeliharaan Alat Angkutan-</t>
  </si>
  <si>
    <t>Dipungut PPH Psal 21 atas Belanja Pemeliharaan Alat</t>
  </si>
  <si>
    <t xml:space="preserve">Angkutan-Alat Angkutan Darat Bermotor-Kendaraan </t>
  </si>
  <si>
    <t>Bermotor Penumpang</t>
  </si>
  <si>
    <t>Dibayar PPH Psal 21 atas Belanja Pemeliharaan Alat</t>
  </si>
  <si>
    <t xml:space="preserve">Dipungut PPH Psal 21 atas Belanja Tambahan Penghasilan </t>
  </si>
  <si>
    <t xml:space="preserve">PNS Bulan Mei 2026, Sub kegiatan Penyediaan Gaji dan </t>
  </si>
  <si>
    <t>Tunjangan ASN Pasa Satuan Polisi Pamong Praja TA 2026</t>
  </si>
  <si>
    <t xml:space="preserve">Dibayar PPH Psal 21 atas Belanja Tambahan Penghasilan </t>
  </si>
  <si>
    <t>Dipungut PPH Psal 21 atas belanja Jasa Tenaga Ketentraman,</t>
  </si>
  <si>
    <t>Ketertiban Umum, dan Perlindungan Masyrakat</t>
  </si>
  <si>
    <t>Dibayar PPH Psal 21 atas belanja Jasa Tenaga Ketentraman,</t>
  </si>
  <si>
    <t xml:space="preserve">Dibayar Belanja Jasa Tenaga Ketentraman, Ketertiban </t>
  </si>
  <si>
    <t>Umum, dan Perlindungan Masyarakat</t>
  </si>
  <si>
    <t>Dipungut PPH Psal 21 atas Belanja Jasa Ketentraman,</t>
  </si>
  <si>
    <t>Ketertiban Umum, dan Perlindungan Masyarakat</t>
  </si>
  <si>
    <t>Dibayar PPH Psal 21 atas Belanja Jasa Ketentraman,</t>
  </si>
  <si>
    <t>Diterima SP2D LS NO 18.72/03.0/000097/LS/1.05.0.00.0.00</t>
  </si>
  <si>
    <t xml:space="preserve">02.0000/P3/6/2026 Tanggal 11 Juni 2026. Belanja </t>
  </si>
  <si>
    <t xml:space="preserve">Tagihan Listrik Kantor Satpol PP Metro dan Bidan Linmas </t>
  </si>
  <si>
    <t>Satpol PP Tagihan Bulan Juni 2026, Sub kegiatan Penyediaan</t>
  </si>
  <si>
    <t>Jasa Komunikasi, Sumber Daya Air dan Listrik</t>
  </si>
  <si>
    <t>00061</t>
  </si>
  <si>
    <t>Dibayar Belanja Tagihan Listrik Kantor Satpol PP Metro</t>
  </si>
  <si>
    <t xml:space="preserve">dan Bidan Linmas Satpol PP Tagihan Bulan Juni 2026, Sub </t>
  </si>
  <si>
    <t>Kegiatan Penyediaan Jasa Komunikasi, Sumber Daya Air dan</t>
  </si>
  <si>
    <t>Listrik</t>
  </si>
  <si>
    <t>Diterima SP2D LS NO 18.72/03.0/0000108/LS/1.05.0.00.0.00</t>
  </si>
  <si>
    <t xml:space="preserve">02.0000/P2/5/2026 Tanggal 24 Juni 2026. Belanja Gaji </t>
  </si>
  <si>
    <t xml:space="preserve">13 Bagi Pegawai Pemerintah dengan Perjanjian Kerja </t>
  </si>
  <si>
    <t xml:space="preserve">(PPPK) Paruh Waktu 2026, Sub kegiatan Penyediaan </t>
  </si>
  <si>
    <t>Diterima SP2D LS NO 18.72/03.0/0000109/LS/1.05.0.00.0.00</t>
  </si>
  <si>
    <t>02.0000/P2/5/2026 Tanggal 24 Juni 2026. Pembayaran</t>
  </si>
  <si>
    <t xml:space="preserve">Gaji dan Tunjangan Pegawai Gaji 13 PPPK 2026 untuk 7 </t>
  </si>
  <si>
    <t>Pegawai/21 Jiwa (Rincian : 7 Jiwa / 6 Istri-suami/8 Anak)</t>
  </si>
  <si>
    <t>Satuan Polisi Pamong Praja Kota Metro</t>
  </si>
  <si>
    <t>Diterima SP2D LS NO 18.72/03.0/000099/LS/1.05.0.00.0.00</t>
  </si>
  <si>
    <t xml:space="preserve">Gaji dan Tunjangan Pegawai -13 Bulan Juli 2026 untuk </t>
  </si>
  <si>
    <t>80 Pegawai/267 Jiwa (Rincian : 80 Jiwa / 65 Istri-Suami/</t>
  </si>
  <si>
    <t>122 Anak) Satuan Polisi Pamong Praja Kota Metro</t>
  </si>
  <si>
    <t>Dipungut PPH Psal 21 atas Pembayaran Gaji dan Tunjangan</t>
  </si>
  <si>
    <t>Pegawai -13 Bulan Juli 2026</t>
  </si>
  <si>
    <t>Dibayar PPH Psal 21 atas Pembayaran Gaji dan Tunjangan</t>
  </si>
  <si>
    <t>Diterima SP2D LS NO 18.72/03.0/000082/LS/1.05.0.00.0.00</t>
  </si>
  <si>
    <t>.0.0000/P1/4/2026 Tanggal 22 Mei 2026. Pembayaran</t>
  </si>
  <si>
    <t xml:space="preserve">Gaji dan Tunjangan Pegawai (Gaji P3K Bulan Juni 2026) </t>
  </si>
  <si>
    <t>untuk 7 Pegawai / 21 Jiwa (Rincian : 7 Jiwa / 6 Istri-Suami 8</t>
  </si>
  <si>
    <t>Diterima SP2D LS NO 18.72/03.0/000081/LS/1.05.0.00.0.00</t>
  </si>
  <si>
    <t xml:space="preserve">02.0000/P1/3/2026 Tanggal 22 Mei 2026 Belanja </t>
  </si>
  <si>
    <t>Pembayaran Gaji dan Tunjangan Pegawai Bulan Juni 2026</t>
  </si>
  <si>
    <t xml:space="preserve">Dipungut PPH Psal 21 atas Belanja Gaji dan Tunjangan </t>
  </si>
  <si>
    <t>PNS Bulan Juini 2026</t>
  </si>
  <si>
    <t xml:space="preserve">Dibayar PPH Psal 21 atas Belanja Gaji dan Tunjangan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</si>
</sst>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43" formatCode="_-* #,##0.00_-;\-* #,##0.00_-;_-* &quot;-&quot;??_-;_-@_-"/>
    <numFmt numFmtId="164" formatCode="_(&quot;Rp&quot;* #,##0_);_(&quot;Rp&quot;* \(#,##0\);_(&quot;Rp&quot;* &quot;-&quot;_);_(@_)"/>
    <numFmt numFmtId="165" formatCode="_(* #,##0_);_(* \(#,##0\);_(* &quot;-&quot;_);_(@_)"/>
    <numFmt numFmtId="166" formatCode="_(* #,##0.00_);_(* \(#,##0.00\);_(* &quot;-&quot;??_);_(@_)"/>
    <numFmt numFmtId="167" formatCode="[$-F800]dddd\,\ mmmm\ dd\,\ yyyy"/>
    <numFmt numFmtId="168" formatCode="dd\-mm\-yyyy"/>
    <numFmt numFmtId="169" formatCode="_(* #,##0_);_(* \(#,##0\);_(* &quot;-&quot;??_);_(@_)"/>
    <numFmt numFmtId="170" formatCode="_-* #,##0_-;\-* #,##0_-;_-* &quot;-&quot;??_-;_-@_-"/>
    <numFmt numFmtId="171" formatCode="[$-421]dd\ mmmm\ yyyy;@"/>
  </numFmts>
  <fonts count="73" x14ac:knownFonts="1">
    <font>
      <sz val="11"/>
      <color theme="1"/>
      <name val="Calibri"/>
      <family val="2"/>
      <charset val="1"/>
      <scheme val="minor"/>
    </font>
    <font>
      <sz val="11"/>
      <color theme="1"/>
      <name val="Calibri"/>
      <family val="2"/>
      <scheme val="minor"/>
    </font>
    <font>
      <sz val="11"/>
      <color theme="1"/>
      <name val="Calibri"/>
      <family val="2"/>
      <scheme val="minor"/>
    </font>
    <font>
      <sz val="11"/>
      <color theme="1"/>
      <name val="Calibri"/>
      <family val="2"/>
      <scheme val="minor"/>
    </font>
    <font>
      <sz val="10"/>
      <name val="Tahoma"/>
      <family val="2"/>
    </font>
    <font>
      <b/>
      <sz val="9"/>
      <name val="Calibri"/>
      <family val="2"/>
      <scheme val="minor"/>
    </font>
    <font>
      <sz val="9"/>
      <name val="Calibri"/>
      <family val="2"/>
      <scheme val="minor"/>
    </font>
    <font>
      <b/>
      <sz val="10"/>
      <name val="Calibri"/>
      <family val="2"/>
      <scheme val="minor"/>
    </font>
    <font>
      <i/>
      <sz val="9"/>
      <name val="Calibri"/>
      <family val="2"/>
      <scheme val="minor"/>
    </font>
    <font>
      <b/>
      <sz val="8"/>
      <color theme="0"/>
      <name val="Calibri"/>
      <family val="2"/>
      <scheme val="minor"/>
    </font>
    <font>
      <b/>
      <i/>
      <sz val="9"/>
      <color theme="0"/>
      <name val="Calibri"/>
      <family val="2"/>
      <scheme val="minor"/>
    </font>
    <font>
      <b/>
      <i/>
      <sz val="9"/>
      <name val="Calibri"/>
      <family val="2"/>
      <scheme val="minor"/>
    </font>
    <font>
      <sz val="8.5"/>
      <name val="Calibri"/>
      <family val="2"/>
      <scheme val="minor"/>
    </font>
    <font>
      <sz val="9"/>
      <color rgb="FFFF0000"/>
      <name val="Calibri"/>
      <family val="2"/>
      <scheme val="minor"/>
    </font>
    <font>
      <b/>
      <u/>
      <sz val="9"/>
      <name val="Calibri"/>
      <family val="2"/>
      <scheme val="minor"/>
    </font>
    <font>
      <sz val="11"/>
      <color theme="1"/>
      <name val="Calibri"/>
      <family val="2"/>
      <scheme val="minor"/>
    </font>
    <font>
      <sz val="10"/>
      <name val="Tahoma"/>
      <family val="2"/>
    </font>
    <font>
      <b/>
      <sz val="8"/>
      <name val="Calibri"/>
      <family val="2"/>
      <scheme val="minor"/>
    </font>
    <font>
      <sz val="8"/>
      <name val="Calibri"/>
      <family val="2"/>
      <scheme val="minor"/>
    </font>
    <font>
      <b/>
      <u/>
      <sz val="8"/>
      <name val="Calibri"/>
      <family val="2"/>
      <scheme val="minor"/>
    </font>
    <font>
      <sz val="8"/>
      <color rgb="FFFF0000"/>
      <name val="Calibri"/>
      <family val="2"/>
      <scheme val="minor"/>
    </font>
    <font>
      <sz val="11"/>
      <color theme="1"/>
      <name val="Calibri"/>
      <family val="2"/>
      <charset val="1"/>
      <scheme val="minor"/>
    </font>
    <font>
      <sz val="11"/>
      <name val="Calibri"/>
      <family val="2"/>
      <charset val="1"/>
      <scheme val="minor"/>
    </font>
    <font>
      <b/>
      <sz val="10"/>
      <name val="Cambria"/>
      <family val="1"/>
      <scheme val="major"/>
    </font>
    <font>
      <b/>
      <sz val="11"/>
      <name val="Cambria"/>
      <family val="1"/>
      <scheme val="major"/>
    </font>
    <font>
      <b/>
      <sz val="8.5"/>
      <name val="Calibri"/>
      <family val="2"/>
      <scheme val="minor"/>
    </font>
    <font>
      <b/>
      <sz val="8.5"/>
      <name val="Tahoma"/>
      <family val="2"/>
    </font>
    <font>
      <sz val="8.5"/>
      <color theme="1"/>
      <name val="Calibri"/>
      <family val="2"/>
      <charset val="1"/>
      <scheme val="minor"/>
    </font>
    <font>
      <sz val="8.5"/>
      <name val="Tahoma"/>
      <family val="2"/>
    </font>
    <font>
      <sz val="8.5"/>
      <color rgb="FFFF0000"/>
      <name val="Calibri"/>
      <family val="2"/>
      <scheme val="minor"/>
    </font>
    <font>
      <b/>
      <sz val="8.5"/>
      <color theme="1"/>
      <name val="Calibri"/>
      <family val="2"/>
      <scheme val="minor"/>
    </font>
    <font>
      <sz val="8.5"/>
      <color rgb="FF00B0F0"/>
      <name val="Calibri"/>
      <family val="2"/>
      <scheme val="minor"/>
    </font>
    <font>
      <sz val="8.5"/>
      <color theme="1"/>
      <name val="Calibri"/>
      <family val="2"/>
      <scheme val="minor"/>
    </font>
    <font>
      <b/>
      <sz val="8.5"/>
      <color rgb="FFFF0000"/>
      <name val="Calibri"/>
      <family val="2"/>
      <scheme val="minor"/>
    </font>
    <font>
      <sz val="11"/>
      <color rgb="FFFF0000"/>
      <name val="Calibri"/>
      <family val="2"/>
      <scheme val="minor"/>
    </font>
    <font>
      <b/>
      <sz val="8.5"/>
      <color rgb="FF00B0F0"/>
      <name val="Calibri"/>
      <family val="2"/>
      <scheme val="minor"/>
    </font>
    <font>
      <b/>
      <sz val="11"/>
      <color rgb="FF00B0F0"/>
      <name val="Calibri"/>
      <family val="2"/>
      <scheme val="minor"/>
    </font>
    <font>
      <sz val="8.5"/>
      <color rgb="FF00B050"/>
      <name val="Calibri"/>
      <family val="2"/>
      <scheme val="minor"/>
    </font>
    <font>
      <b/>
      <sz val="8.5"/>
      <color rgb="FF00B050"/>
      <name val="Calibri"/>
      <family val="2"/>
      <scheme val="minor"/>
    </font>
    <font>
      <sz val="11"/>
      <color rgb="FF00B050"/>
      <name val="Calibri"/>
      <family val="2"/>
      <scheme val="minor"/>
    </font>
    <font>
      <b/>
      <sz val="11"/>
      <name val="Calibri"/>
      <family val="2"/>
      <scheme val="minor"/>
    </font>
    <font>
      <sz val="11"/>
      <name val="Calibri"/>
      <family val="2"/>
      <scheme val="minor"/>
    </font>
    <font>
      <sz val="8.5"/>
      <color theme="9" tint="-0.249977111117893"/>
      <name val="Calibri"/>
      <family val="2"/>
      <scheme val="minor"/>
    </font>
    <font>
      <b/>
      <sz val="11"/>
      <color rgb="FFFF0000"/>
      <name val="Calibri"/>
      <family val="2"/>
      <scheme val="minor"/>
    </font>
    <font>
      <b/>
      <sz val="11"/>
      <color theme="1"/>
      <name val="Calibri"/>
      <family val="2"/>
      <scheme val="minor"/>
    </font>
    <font>
      <b/>
      <sz val="9"/>
      <color theme="1"/>
      <name val="Calibri"/>
      <family val="2"/>
      <scheme val="minor"/>
    </font>
    <font>
      <sz val="8.5"/>
      <color rgb="FF6C0000"/>
      <name val="Calibri"/>
      <family val="2"/>
      <scheme val="minor"/>
    </font>
    <font>
      <sz val="11"/>
      <color rgb="FF6C0000"/>
      <name val="Calibri"/>
      <family val="2"/>
      <scheme val="minor"/>
    </font>
    <font>
      <b/>
      <sz val="8.5"/>
      <name val="Calibri"/>
      <family val="2"/>
      <charset val="1"/>
      <scheme val="minor"/>
    </font>
    <font>
      <b/>
      <sz val="8.5"/>
      <color theme="9" tint="-0.249977111117893"/>
      <name val="Calibri"/>
      <family val="2"/>
      <scheme val="minor"/>
    </font>
    <font>
      <b/>
      <sz val="8.5"/>
      <color rgb="FF0070C0"/>
      <name val="Calibri"/>
      <family val="2"/>
      <scheme val="minor"/>
    </font>
    <font>
      <b/>
      <sz val="8.5"/>
      <color rgb="FF0000FF"/>
      <name val="Calibri"/>
      <family val="2"/>
      <scheme val="minor"/>
    </font>
    <font>
      <sz val="8.5"/>
      <color rgb="FF0000FF"/>
      <name val="Calibri"/>
      <family val="2"/>
      <scheme val="minor"/>
    </font>
    <font>
      <b/>
      <u val="singleAccounting"/>
      <sz val="8.5"/>
      <color rgb="FF0000FF"/>
      <name val="Calibri"/>
      <family val="2"/>
      <scheme val="minor"/>
    </font>
    <font>
      <sz val="11"/>
      <color rgb="FF0000FF"/>
      <name val="Calibri"/>
      <family val="2"/>
      <scheme val="minor"/>
    </font>
    <font>
      <sz val="8.5"/>
      <color rgb="FF0070C0"/>
      <name val="Calibri"/>
      <family val="2"/>
      <scheme val="minor"/>
    </font>
    <font>
      <b/>
      <sz val="8.5"/>
      <color rgb="FF1201EF"/>
      <name val="Calibri"/>
      <family val="2"/>
      <scheme val="minor"/>
    </font>
    <font>
      <sz val="8"/>
      <color theme="1"/>
      <name val="Tahoma"/>
      <family val="2"/>
    </font>
    <font>
      <sz val="8"/>
      <name val="Tahoma"/>
      <family val="2"/>
    </font>
    <font>
      <sz val="8"/>
      <color theme="0" tint="-0.249977111117893"/>
      <name val="Tahoma"/>
      <family val="2"/>
    </font>
    <font>
      <b/>
      <sz val="8"/>
      <name val="Tahoma"/>
      <family val="2"/>
    </font>
    <font>
      <sz val="8"/>
      <color rgb="FFFF0000"/>
      <name val="Tahoma"/>
      <family val="2"/>
    </font>
    <font>
      <b/>
      <u/>
      <sz val="8"/>
      <name val="Tahoma"/>
      <family val="2"/>
    </font>
    <font>
      <b/>
      <sz val="9"/>
      <color indexed="81"/>
      <name val="Tahoma"/>
      <family val="2"/>
    </font>
    <font>
      <sz val="9"/>
      <color indexed="81"/>
      <name val="Tahoma"/>
      <family val="2"/>
    </font>
    <font>
      <sz val="10"/>
      <name val="Times New Roman"/>
      <family val="1"/>
    </font>
    <font>
      <b/>
      <u/>
      <sz val="10"/>
      <name val="Calibri"/>
      <family val="2"/>
      <scheme val="minor"/>
    </font>
    <font>
      <u/>
      <sz val="9"/>
      <name val="Calibri"/>
      <family val="2"/>
      <scheme val="minor"/>
    </font>
    <font>
      <sz val="8"/>
      <color rgb="FF0070C0"/>
      <name val="Calibri"/>
      <family val="2"/>
      <scheme val="minor"/>
    </font>
    <font>
      <sz val="9"/>
      <color rgb="FF0070C0"/>
      <name val="Calibri"/>
      <family val="2"/>
      <scheme val="minor"/>
    </font>
    <font>
      <b/>
      <sz val="10"/>
      <color rgb="FF0070C0"/>
      <name val="Calibri"/>
      <family val="2"/>
      <scheme val="minor"/>
    </font>
    <font>
      <sz val="8.5"/>
      <name val="Calibri"/>
      <family val="2"/>
      <scheme val="minor"/>
    </font>
    <font>
      <sz val="9"/>
      <name val="Calibri"/>
      <family val="2"/>
      <scheme val="minor"/>
    </font>
  </fonts>
  <fills count="7">
    <fill>
      <patternFill patternType="none"/>
    </fill>
    <fill>
      <patternFill patternType="gray125"/>
    </fill>
    <fill>
      <patternFill patternType="solid">
        <fgColor rgb="FF0066FF"/>
        <bgColor indexed="64"/>
      </patternFill>
    </fill>
    <fill>
      <patternFill patternType="solid">
        <fgColor theme="0"/>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rgb="FFFFFF00"/>
        <bgColor indexed="64"/>
      </patternFill>
    </fill>
  </fills>
  <borders count="12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top style="hair">
        <color indexed="64"/>
      </top>
      <bottom style="hair">
        <color indexed="64"/>
      </bottom>
      <diagonal/>
    </border>
    <border>
      <left/>
      <right style="thin">
        <color indexed="64"/>
      </right>
      <top style="hair">
        <color indexed="64"/>
      </top>
      <bottom/>
      <diagonal/>
    </border>
    <border>
      <left/>
      <right style="hair">
        <color indexed="64"/>
      </right>
      <top/>
      <bottom/>
      <diagonal/>
    </border>
    <border>
      <left/>
      <right/>
      <top style="hair">
        <color indexed="64"/>
      </top>
      <bottom/>
      <diagonal/>
    </border>
    <border>
      <left style="thin">
        <color indexed="64"/>
      </left>
      <right/>
      <top style="hair">
        <color indexed="64"/>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thin">
        <color indexed="64"/>
      </right>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style="thin">
        <color indexed="64"/>
      </top>
      <bottom style="hair">
        <color indexed="64"/>
      </bottom>
      <diagonal/>
    </border>
    <border>
      <left/>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hair">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style="thin">
        <color indexed="64"/>
      </top>
      <bottom style="thin">
        <color indexed="64"/>
      </bottom>
      <diagonal/>
    </border>
    <border>
      <left/>
      <right/>
      <top style="thin">
        <color indexed="64"/>
      </top>
      <bottom style="mediumDashDotDot">
        <color indexed="64"/>
      </bottom>
      <diagonal/>
    </border>
    <border>
      <left/>
      <right/>
      <top style="thin">
        <color indexed="64"/>
      </top>
      <bottom style="slantDashDot">
        <color indexed="64"/>
      </bottom>
      <diagonal/>
    </border>
    <border>
      <left/>
      <right style="medium">
        <color indexed="64"/>
      </right>
      <top style="thin">
        <color indexed="64"/>
      </top>
      <bottom style="slantDashDot">
        <color indexed="64"/>
      </bottom>
      <diagonal/>
    </border>
    <border>
      <left style="thin">
        <color indexed="64"/>
      </left>
      <right/>
      <top style="mediumDashDotDot">
        <color indexed="64"/>
      </top>
      <bottom style="mediumDashDotDot">
        <color indexed="64"/>
      </bottom>
      <diagonal/>
    </border>
    <border>
      <left/>
      <right/>
      <top style="mediumDashDotDot">
        <color indexed="64"/>
      </top>
      <bottom style="mediumDashDotDot">
        <color indexed="64"/>
      </bottom>
      <diagonal/>
    </border>
    <border>
      <left/>
      <right/>
      <top style="slantDashDot">
        <color indexed="64"/>
      </top>
      <bottom style="slantDashDot">
        <color indexed="64"/>
      </bottom>
      <diagonal/>
    </border>
    <border>
      <left/>
      <right style="medium">
        <color indexed="64"/>
      </right>
      <top style="slantDashDot">
        <color indexed="64"/>
      </top>
      <bottom style="slantDashDot">
        <color indexed="64"/>
      </bottom>
      <diagonal/>
    </border>
    <border>
      <left style="double">
        <color indexed="64"/>
      </left>
      <right style="thin">
        <color indexed="64"/>
      </right>
      <top style="slantDashDot">
        <color indexed="64"/>
      </top>
      <bottom style="thin">
        <color indexed="64"/>
      </bottom>
      <diagonal/>
    </border>
    <border>
      <left style="thin">
        <color indexed="64"/>
      </left>
      <right style="thin">
        <color indexed="64"/>
      </right>
      <top style="slantDashDot">
        <color indexed="64"/>
      </top>
      <bottom style="thin">
        <color indexed="64"/>
      </bottom>
      <diagonal/>
    </border>
    <border>
      <left style="thin">
        <color indexed="64"/>
      </left>
      <right style="double">
        <color indexed="64"/>
      </right>
      <top style="slantDashDot">
        <color indexed="64"/>
      </top>
      <bottom style="thin">
        <color indexed="64"/>
      </bottom>
      <diagonal/>
    </border>
    <border>
      <left style="double">
        <color indexed="64"/>
      </left>
      <right style="thin">
        <color indexed="64"/>
      </right>
      <top/>
      <bottom/>
      <diagonal/>
    </border>
    <border>
      <left style="thin">
        <color indexed="64"/>
      </left>
      <right style="double">
        <color indexed="64"/>
      </right>
      <top/>
      <bottom/>
      <diagonal/>
    </border>
    <border>
      <left style="thin">
        <color indexed="64"/>
      </left>
      <right style="double">
        <color indexed="64"/>
      </right>
      <top style="thin">
        <color indexed="64"/>
      </top>
      <bottom style="hair">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thick">
        <color rgb="FF0070C0"/>
      </bottom>
      <diagonal/>
    </border>
    <border>
      <left/>
      <right/>
      <top style="thick">
        <color rgb="FF0070C0"/>
      </top>
      <bottom/>
      <diagonal/>
    </border>
    <border>
      <left/>
      <right style="thick">
        <color rgb="FF0070C0"/>
      </right>
      <top/>
      <bottom style="thick">
        <color rgb="FF0070C0"/>
      </bottom>
      <diagonal/>
    </border>
    <border>
      <left/>
      <right style="thick">
        <color rgb="FF0070C0"/>
      </right>
      <top/>
      <bottom/>
      <diagonal/>
    </border>
    <border>
      <left style="thick">
        <color rgb="FF0070C0"/>
      </left>
      <right/>
      <top style="thick">
        <color rgb="FF0070C0"/>
      </top>
      <bottom/>
      <diagonal/>
    </border>
    <border>
      <left style="thick">
        <color rgb="FF0070C0"/>
      </left>
      <right/>
      <top style="thick">
        <color rgb="FF0070C0"/>
      </top>
      <bottom style="thick">
        <color rgb="FF0070C0"/>
      </bottom>
      <diagonal/>
    </border>
    <border>
      <left style="thick">
        <color rgb="FF0070C0"/>
      </left>
      <right/>
      <top/>
      <bottom style="thick">
        <color rgb="FF0070C0"/>
      </bottom>
      <diagonal/>
    </border>
    <border>
      <left/>
      <right style="thick">
        <color rgb="FF0070C0"/>
      </right>
      <top style="thick">
        <color rgb="FF0070C0"/>
      </top>
      <bottom/>
      <diagonal/>
    </border>
    <border>
      <left/>
      <right/>
      <top style="thick">
        <color rgb="FF0070C0"/>
      </top>
      <bottom style="thick">
        <color rgb="FF0070C0"/>
      </bottom>
      <diagonal/>
    </border>
    <border>
      <left/>
      <right style="thick">
        <color rgb="FF0070C0"/>
      </right>
      <top style="thick">
        <color rgb="FF0070C0"/>
      </top>
      <bottom style="thick">
        <color rgb="FF0070C0"/>
      </bottom>
      <diagonal/>
    </border>
    <border>
      <left style="thin">
        <color indexed="64"/>
      </left>
      <right style="hair">
        <color indexed="64"/>
      </right>
      <top style="hair">
        <color indexed="64"/>
      </top>
      <bottom/>
      <diagonal/>
    </border>
  </borders>
  <cellStyleXfs count="17">
    <xf numFmtId="0" fontId="0" fillId="0" borderId="0"/>
    <xf numFmtId="0" fontId="4" fillId="0" borderId="0"/>
    <xf numFmtId="164" fontId="4"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4" fillId="0" borderId="0"/>
    <xf numFmtId="0" fontId="4" fillId="0" borderId="0"/>
    <xf numFmtId="0" fontId="16" fillId="0" borderId="0"/>
    <xf numFmtId="0" fontId="21" fillId="0" borderId="0"/>
    <xf numFmtId="41" fontId="21"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6" fontId="4" fillId="0" borderId="0" applyFont="0" applyFill="0" applyBorder="0" applyAlignment="0" applyProtection="0"/>
    <xf numFmtId="0" fontId="65" fillId="0" borderId="0"/>
    <xf numFmtId="43" fontId="3" fillId="0" borderId="0" applyFont="0" applyFill="0" applyBorder="0" applyAlignment="0" applyProtection="0"/>
  </cellStyleXfs>
  <cellXfs count="860">
    <xf numFmtId="0" fontId="0" fillId="0" borderId="0" xfId="0"/>
    <xf numFmtId="0" fontId="6" fillId="0" borderId="0" xfId="1" applyFont="1"/>
    <xf numFmtId="0" fontId="6" fillId="0" borderId="0" xfId="1" applyFont="1" applyAlignment="1">
      <alignment horizontal="right"/>
    </xf>
    <xf numFmtId="164" fontId="6" fillId="0" borderId="0" xfId="1" applyNumberFormat="1" applyFont="1"/>
    <xf numFmtId="0" fontId="6" fillId="0" borderId="0" xfId="1" applyFont="1" applyAlignment="1">
      <alignment horizontal="center"/>
    </xf>
    <xf numFmtId="0" fontId="5" fillId="0" borderId="0" xfId="1" applyFont="1"/>
    <xf numFmtId="0" fontId="8" fillId="0" borderId="0" xfId="1" applyFont="1" applyAlignment="1">
      <alignment horizontal="right"/>
    </xf>
    <xf numFmtId="0" fontId="8" fillId="0" borderId="0" xfId="1" applyFont="1"/>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9" fillId="2" borderId="3" xfId="1" applyFont="1" applyFill="1" applyBorder="1" applyAlignment="1">
      <alignment horizontal="center" vertical="center"/>
    </xf>
    <xf numFmtId="0" fontId="9" fillId="2" borderId="4" xfId="1" applyFont="1" applyFill="1" applyBorder="1" applyAlignment="1">
      <alignment horizontal="center" vertical="center"/>
    </xf>
    <xf numFmtId="0" fontId="10" fillId="2" borderId="4" xfId="1" applyFont="1" applyFill="1" applyBorder="1" applyAlignment="1">
      <alignment horizontal="center"/>
    </xf>
    <xf numFmtId="49" fontId="10" fillId="2" borderId="4" xfId="1" applyNumberFormat="1" applyFont="1" applyFill="1" applyBorder="1" applyAlignment="1">
      <alignment horizontal="center"/>
    </xf>
    <xf numFmtId="49" fontId="10" fillId="2" borderId="4" xfId="1" quotePrefix="1" applyNumberFormat="1" applyFont="1" applyFill="1" applyBorder="1" applyAlignment="1">
      <alignment horizontal="center"/>
    </xf>
    <xf numFmtId="0" fontId="6" fillId="0" borderId="7" xfId="1" applyFont="1" applyBorder="1"/>
    <xf numFmtId="167" fontId="6" fillId="0" borderId="7" xfId="1" applyNumberFormat="1" applyFont="1" applyBorder="1"/>
    <xf numFmtId="0" fontId="6" fillId="0" borderId="8" xfId="1" applyFont="1" applyBorder="1" applyAlignment="1">
      <alignment horizontal="right"/>
    </xf>
    <xf numFmtId="0" fontId="6" fillId="0" borderId="9" xfId="1" applyFont="1" applyBorder="1"/>
    <xf numFmtId="0" fontId="6" fillId="0" borderId="10" xfId="1" applyFont="1" applyBorder="1"/>
    <xf numFmtId="164" fontId="6" fillId="0" borderId="7" xfId="2" applyFont="1" applyBorder="1"/>
    <xf numFmtId="14" fontId="6" fillId="0" borderId="11" xfId="1" applyNumberFormat="1" applyFont="1" applyBorder="1" applyAlignment="1">
      <alignment horizontal="center"/>
    </xf>
    <xf numFmtId="0" fontId="6" fillId="0" borderId="12" xfId="1" applyFont="1" applyBorder="1"/>
    <xf numFmtId="0" fontId="11" fillId="0" borderId="13" xfId="1" applyFont="1" applyBorder="1" applyAlignment="1">
      <alignment horizontal="right"/>
    </xf>
    <xf numFmtId="164" fontId="6" fillId="0" borderId="13" xfId="2" applyFont="1" applyBorder="1"/>
    <xf numFmtId="0" fontId="11" fillId="0" borderId="7" xfId="1" applyFont="1" applyBorder="1" applyAlignment="1">
      <alignment horizontal="right"/>
    </xf>
    <xf numFmtId="0" fontId="6" fillId="0" borderId="7" xfId="1" applyFont="1" applyBorder="1" applyAlignment="1">
      <alignment horizontal="center"/>
    </xf>
    <xf numFmtId="0" fontId="6" fillId="0" borderId="13" xfId="1" applyFont="1" applyBorder="1" applyAlignment="1">
      <alignment horizontal="center"/>
    </xf>
    <xf numFmtId="0" fontId="12" fillId="0" borderId="14" xfId="1" applyFont="1" applyBorder="1" applyAlignment="1">
      <alignment horizontal="center"/>
    </xf>
    <xf numFmtId="0" fontId="12" fillId="0" borderId="15" xfId="1" quotePrefix="1" applyFont="1" applyBorder="1" applyAlignment="1">
      <alignment horizontal="center"/>
    </xf>
    <xf numFmtId="0" fontId="12" fillId="0" borderId="15" xfId="1" quotePrefix="1" applyFont="1" applyBorder="1" applyAlignment="1">
      <alignment horizontal="left"/>
    </xf>
    <xf numFmtId="0" fontId="6" fillId="0" borderId="16" xfId="1" applyFont="1" applyBorder="1"/>
    <xf numFmtId="0" fontId="6" fillId="0" borderId="15" xfId="1" applyFont="1" applyBorder="1"/>
    <xf numFmtId="0" fontId="6" fillId="0" borderId="15" xfId="1" quotePrefix="1" applyFont="1" applyBorder="1"/>
    <xf numFmtId="0" fontId="6" fillId="0" borderId="17" xfId="1" quotePrefix="1" applyFont="1" applyBorder="1"/>
    <xf numFmtId="0" fontId="6" fillId="0" borderId="13" xfId="1" applyFont="1" applyBorder="1" applyAlignment="1">
      <alignment horizontal="left"/>
    </xf>
    <xf numFmtId="164" fontId="12" fillId="0" borderId="13" xfId="2" applyFont="1" applyBorder="1"/>
    <xf numFmtId="0" fontId="6" fillId="0" borderId="13" xfId="1" applyFont="1" applyBorder="1"/>
    <xf numFmtId="14" fontId="6" fillId="0" borderId="13" xfId="1" applyNumberFormat="1" applyFont="1" applyBorder="1" applyAlignment="1">
      <alignment horizontal="center"/>
    </xf>
    <xf numFmtId="0" fontId="6" fillId="0" borderId="14" xfId="1" applyFont="1" applyBorder="1" applyAlignment="1">
      <alignment horizontal="right"/>
    </xf>
    <xf numFmtId="0" fontId="6" fillId="0" borderId="17" xfId="1" applyFont="1" applyBorder="1"/>
    <xf numFmtId="0" fontId="6" fillId="0" borderId="18" xfId="1" applyFont="1" applyBorder="1" applyAlignment="1">
      <alignment horizontal="center"/>
    </xf>
    <xf numFmtId="14" fontId="6" fillId="0" borderId="18" xfId="1" applyNumberFormat="1" applyFont="1" applyBorder="1" applyAlignment="1">
      <alignment horizontal="center"/>
    </xf>
    <xf numFmtId="0" fontId="6" fillId="0" borderId="19" xfId="1" applyFont="1" applyBorder="1" applyAlignment="1">
      <alignment horizontal="right"/>
    </xf>
    <xf numFmtId="0" fontId="6" fillId="0" borderId="20" xfId="1" quotePrefix="1" applyFont="1" applyBorder="1" applyAlignment="1">
      <alignment horizontal="center"/>
    </xf>
    <xf numFmtId="0" fontId="6" fillId="0" borderId="20" xfId="1" applyFont="1" applyBorder="1" applyAlignment="1">
      <alignment horizontal="center"/>
    </xf>
    <xf numFmtId="0" fontId="6" fillId="0" borderId="21" xfId="1" applyFont="1" applyBorder="1" applyAlignment="1">
      <alignment horizontal="center"/>
    </xf>
    <xf numFmtId="0" fontId="6" fillId="0" borderId="18" xfId="1" applyFont="1" applyBorder="1"/>
    <xf numFmtId="0" fontId="6" fillId="0" borderId="16" xfId="1" applyFont="1" applyBorder="1" applyAlignment="1">
      <alignment horizontal="right"/>
    </xf>
    <xf numFmtId="164" fontId="6" fillId="0" borderId="23" xfId="2" applyFont="1" applyFill="1" applyBorder="1"/>
    <xf numFmtId="164" fontId="6" fillId="0" borderId="18" xfId="2" applyFont="1" applyFill="1" applyBorder="1"/>
    <xf numFmtId="164" fontId="6" fillId="0" borderId="13" xfId="2" applyFont="1" applyFill="1" applyBorder="1"/>
    <xf numFmtId="0" fontId="12" fillId="0" borderId="9" xfId="1" quotePrefix="1" applyFont="1" applyBorder="1" applyAlignment="1">
      <alignment horizontal="center"/>
    </xf>
    <xf numFmtId="0" fontId="12" fillId="0" borderId="9" xfId="1" quotePrefix="1" applyFont="1" applyBorder="1" applyAlignment="1">
      <alignment horizontal="left"/>
    </xf>
    <xf numFmtId="0" fontId="6" fillId="0" borderId="24" xfId="1" applyFont="1" applyBorder="1"/>
    <xf numFmtId="0" fontId="6" fillId="0" borderId="24" xfId="1" quotePrefix="1" applyFont="1" applyBorder="1"/>
    <xf numFmtId="0" fontId="6" fillId="0" borderId="0" xfId="1" quotePrefix="1" applyFont="1"/>
    <xf numFmtId="0" fontId="6" fillId="0" borderId="2" xfId="1" applyFont="1" applyBorder="1"/>
    <xf numFmtId="0" fontId="6" fillId="0" borderId="19" xfId="1" applyFont="1" applyBorder="1"/>
    <xf numFmtId="0" fontId="6" fillId="0" borderId="19" xfId="1" quotePrefix="1" applyFont="1" applyBorder="1"/>
    <xf numFmtId="0" fontId="6" fillId="0" borderId="25" xfId="1" quotePrefix="1" applyFont="1" applyBorder="1"/>
    <xf numFmtId="0" fontId="6" fillId="0" borderId="26" xfId="1" applyFont="1" applyBorder="1" applyAlignment="1">
      <alignment horizontal="center"/>
    </xf>
    <xf numFmtId="0" fontId="12" fillId="0" borderId="16" xfId="1" applyFont="1" applyBorder="1" applyAlignment="1">
      <alignment horizontal="center"/>
    </xf>
    <xf numFmtId="0" fontId="6" fillId="0" borderId="27" xfId="1" applyFont="1" applyBorder="1" applyAlignment="1">
      <alignment horizontal="center"/>
    </xf>
    <xf numFmtId="0" fontId="6" fillId="0" borderId="28" xfId="1" applyFont="1" applyBorder="1"/>
    <xf numFmtId="0" fontId="6" fillId="0" borderId="29" xfId="1" applyFont="1" applyBorder="1" applyAlignment="1">
      <alignment horizontal="right"/>
    </xf>
    <xf numFmtId="0" fontId="6" fillId="0" borderId="30" xfId="1" quotePrefix="1" applyFont="1" applyBorder="1" applyAlignment="1">
      <alignment horizontal="center"/>
    </xf>
    <xf numFmtId="0" fontId="6" fillId="0" borderId="30" xfId="1" applyFont="1" applyBorder="1" applyAlignment="1">
      <alignment horizontal="center"/>
    </xf>
    <xf numFmtId="0" fontId="6" fillId="0" borderId="31" xfId="1" quotePrefix="1" applyFont="1" applyBorder="1" applyAlignment="1">
      <alignment horizontal="center"/>
    </xf>
    <xf numFmtId="0" fontId="6" fillId="0" borderId="32" xfId="1" applyFont="1" applyBorder="1"/>
    <xf numFmtId="164" fontId="12" fillId="0" borderId="32" xfId="2" applyFont="1" applyFill="1" applyBorder="1"/>
    <xf numFmtId="164" fontId="6" fillId="0" borderId="32" xfId="2" applyFont="1" applyFill="1" applyBorder="1" applyAlignment="1">
      <alignment horizontal="center"/>
    </xf>
    <xf numFmtId="164" fontId="6" fillId="0" borderId="0" xfId="2" applyFont="1"/>
    <xf numFmtId="164" fontId="13" fillId="0" borderId="0" xfId="1" applyNumberFormat="1" applyFont="1"/>
    <xf numFmtId="164" fontId="6" fillId="0" borderId="0" xfId="2" applyFont="1" applyAlignment="1">
      <alignment horizontal="center"/>
    </xf>
    <xf numFmtId="0" fontId="5" fillId="0" borderId="0" xfId="1" applyFont="1" applyAlignment="1">
      <alignment horizontal="center"/>
    </xf>
    <xf numFmtId="164" fontId="6" fillId="0" borderId="0" xfId="1" applyNumberFormat="1" applyFont="1" applyAlignment="1">
      <alignment horizontal="center"/>
    </xf>
    <xf numFmtId="0" fontId="18" fillId="0" borderId="0" xfId="9" applyFont="1"/>
    <xf numFmtId="0" fontId="17" fillId="0" borderId="0" xfId="9" applyFont="1"/>
    <xf numFmtId="0" fontId="19" fillId="0" borderId="0" xfId="9" applyFont="1"/>
    <xf numFmtId="0" fontId="17" fillId="0" borderId="35" xfId="9" applyFont="1" applyBorder="1" applyAlignment="1">
      <alignment horizontal="center" vertical="center"/>
    </xf>
    <xf numFmtId="0" fontId="17" fillId="0" borderId="36" xfId="9" applyFont="1" applyBorder="1" applyAlignment="1">
      <alignment horizontal="center" vertical="center"/>
    </xf>
    <xf numFmtId="0" fontId="17" fillId="0" borderId="37" xfId="9" applyFont="1" applyBorder="1" applyAlignment="1">
      <alignment horizontal="center" vertical="center"/>
    </xf>
    <xf numFmtId="0" fontId="18" fillId="0" borderId="38" xfId="9" applyFont="1" applyBorder="1"/>
    <xf numFmtId="0" fontId="18" fillId="0" borderId="1" xfId="9" applyFont="1" applyBorder="1"/>
    <xf numFmtId="165" fontId="18" fillId="0" borderId="1" xfId="3" applyFont="1" applyFill="1" applyBorder="1"/>
    <xf numFmtId="165" fontId="18" fillId="0" borderId="41" xfId="3" applyFont="1" applyFill="1" applyBorder="1"/>
    <xf numFmtId="0" fontId="18" fillId="0" borderId="42" xfId="9" applyFont="1" applyBorder="1" applyAlignment="1">
      <alignment horizontal="right"/>
    </xf>
    <xf numFmtId="168" fontId="18" fillId="0" borderId="2" xfId="9" applyNumberFormat="1" applyFont="1" applyBorder="1" applyAlignment="1">
      <alignment horizontal="center"/>
    </xf>
    <xf numFmtId="0" fontId="18" fillId="0" borderId="43" xfId="9" applyFont="1" applyBorder="1"/>
    <xf numFmtId="165" fontId="18" fillId="0" borderId="2" xfId="3" applyFont="1" applyFill="1" applyBorder="1"/>
    <xf numFmtId="165" fontId="18" fillId="0" borderId="44" xfId="3" applyFont="1" applyFill="1" applyBorder="1"/>
    <xf numFmtId="0" fontId="18" fillId="0" borderId="2" xfId="9" applyFont="1" applyBorder="1"/>
    <xf numFmtId="0" fontId="18" fillId="0" borderId="45" xfId="9" applyFont="1" applyBorder="1"/>
    <xf numFmtId="165" fontId="18" fillId="0" borderId="46" xfId="3" applyFont="1" applyFill="1" applyBorder="1"/>
    <xf numFmtId="168" fontId="18" fillId="0" borderId="43" xfId="9" applyNumberFormat="1" applyFont="1" applyBorder="1" applyAlignment="1">
      <alignment horizontal="center"/>
    </xf>
    <xf numFmtId="0" fontId="18" fillId="0" borderId="47" xfId="9" applyFont="1" applyBorder="1" applyAlignment="1">
      <alignment horizontal="right"/>
    </xf>
    <xf numFmtId="168" fontId="18" fillId="0" borderId="48" xfId="9" applyNumberFormat="1" applyFont="1" applyBorder="1" applyAlignment="1">
      <alignment horizontal="center"/>
    </xf>
    <xf numFmtId="0" fontId="18" fillId="0" borderId="49" xfId="9" applyFont="1" applyBorder="1"/>
    <xf numFmtId="0" fontId="18" fillId="0" borderId="50" xfId="9" applyFont="1" applyBorder="1"/>
    <xf numFmtId="165" fontId="18" fillId="0" borderId="48" xfId="3" applyFont="1" applyFill="1" applyBorder="1"/>
    <xf numFmtId="165" fontId="18" fillId="0" borderId="51" xfId="3" applyFont="1" applyFill="1" applyBorder="1"/>
    <xf numFmtId="0" fontId="18" fillId="0" borderId="42" xfId="9" applyFont="1" applyBorder="1"/>
    <xf numFmtId="165" fontId="18" fillId="0" borderId="45" xfId="3" applyFont="1" applyFill="1" applyBorder="1"/>
    <xf numFmtId="0" fontId="18" fillId="0" borderId="53" xfId="9" applyFont="1" applyBorder="1"/>
    <xf numFmtId="165" fontId="18" fillId="0" borderId="40" xfId="3" applyFont="1" applyFill="1" applyBorder="1"/>
    <xf numFmtId="165" fontId="18" fillId="0" borderId="54" xfId="3" applyFont="1" applyFill="1" applyBorder="1"/>
    <xf numFmtId="0" fontId="18" fillId="0" borderId="55" xfId="9" applyFont="1" applyBorder="1"/>
    <xf numFmtId="0" fontId="18" fillId="0" borderId="58" xfId="9" applyFont="1" applyBorder="1"/>
    <xf numFmtId="165" fontId="18" fillId="0" borderId="32" xfId="3" applyFont="1" applyFill="1" applyBorder="1"/>
    <xf numFmtId="165" fontId="18" fillId="0" borderId="59" xfId="3" applyFont="1" applyFill="1" applyBorder="1"/>
    <xf numFmtId="0" fontId="18" fillId="0" borderId="60" xfId="9" applyFont="1" applyBorder="1"/>
    <xf numFmtId="165" fontId="18" fillId="0" borderId="64" xfId="3" applyFont="1" applyFill="1" applyBorder="1" applyAlignment="1">
      <alignment horizontal="center"/>
    </xf>
    <xf numFmtId="165" fontId="18" fillId="0" borderId="0" xfId="9" applyNumberFormat="1" applyFont="1"/>
    <xf numFmtId="0" fontId="18" fillId="0" borderId="0" xfId="9" applyFont="1" applyAlignment="1">
      <alignment horizontal="center"/>
    </xf>
    <xf numFmtId="165" fontId="18" fillId="0" borderId="0" xfId="3" applyFont="1" applyFill="1" applyBorder="1"/>
    <xf numFmtId="0" fontId="17" fillId="0" borderId="0" xfId="9" applyFont="1" applyAlignment="1">
      <alignment horizontal="center"/>
    </xf>
    <xf numFmtId="164" fontId="19" fillId="0" borderId="0" xfId="9" applyNumberFormat="1" applyFont="1" applyAlignment="1">
      <alignment horizontal="center"/>
    </xf>
    <xf numFmtId="0" fontId="19" fillId="0" borderId="0" xfId="9" applyFont="1" applyAlignment="1">
      <alignment horizontal="center"/>
    </xf>
    <xf numFmtId="164" fontId="18" fillId="0" borderId="0" xfId="9" applyNumberFormat="1" applyFont="1" applyAlignment="1">
      <alignment horizontal="center"/>
    </xf>
    <xf numFmtId="165" fontId="20" fillId="0" borderId="2" xfId="3" applyFont="1" applyFill="1" applyBorder="1"/>
    <xf numFmtId="0" fontId="21" fillId="3" borderId="0" xfId="10" applyFill="1"/>
    <xf numFmtId="0" fontId="21" fillId="3" borderId="0" xfId="10" applyFill="1" applyAlignment="1">
      <alignment horizontal="center"/>
    </xf>
    <xf numFmtId="0" fontId="21" fillId="3" borderId="0" xfId="10" applyFill="1" applyAlignment="1">
      <alignment horizontal="left"/>
    </xf>
    <xf numFmtId="0" fontId="22" fillId="3" borderId="0" xfId="10" applyFont="1" applyFill="1"/>
    <xf numFmtId="41" fontId="22" fillId="3" borderId="0" xfId="11" applyFont="1" applyFill="1"/>
    <xf numFmtId="0" fontId="26" fillId="3" borderId="67" xfId="7" applyFont="1" applyFill="1" applyBorder="1" applyAlignment="1">
      <alignment horizontal="center" vertical="center"/>
    </xf>
    <xf numFmtId="0" fontId="26" fillId="3" borderId="68" xfId="7" applyFont="1" applyFill="1" applyBorder="1" applyAlignment="1">
      <alignment horizontal="center" vertical="center"/>
    </xf>
    <xf numFmtId="0" fontId="26" fillId="3" borderId="71" xfId="7" applyFont="1" applyFill="1" applyBorder="1" applyAlignment="1">
      <alignment horizontal="center" vertical="center"/>
    </xf>
    <xf numFmtId="0" fontId="26" fillId="3" borderId="72" xfId="7" applyFont="1" applyFill="1" applyBorder="1" applyAlignment="1">
      <alignment horizontal="center" vertical="center"/>
    </xf>
    <xf numFmtId="0" fontId="27" fillId="3" borderId="0" xfId="10" applyFont="1" applyFill="1"/>
    <xf numFmtId="0" fontId="26" fillId="3" borderId="2" xfId="7" applyFont="1" applyFill="1" applyBorder="1" applyAlignment="1">
      <alignment horizontal="center" vertical="center"/>
    </xf>
    <xf numFmtId="41" fontId="26" fillId="3" borderId="1" xfId="11" applyFont="1" applyFill="1" applyBorder="1" applyAlignment="1">
      <alignment horizontal="center" vertical="center"/>
    </xf>
    <xf numFmtId="0" fontId="26" fillId="3" borderId="44" xfId="7" applyFont="1" applyFill="1" applyBorder="1" applyAlignment="1">
      <alignment horizontal="center" vertical="center"/>
    </xf>
    <xf numFmtId="41" fontId="26" fillId="3" borderId="48" xfId="11" applyFont="1" applyFill="1" applyBorder="1" applyAlignment="1">
      <alignment horizontal="center" vertical="center"/>
    </xf>
    <xf numFmtId="0" fontId="26" fillId="3" borderId="51" xfId="7" applyFont="1" applyFill="1" applyBorder="1" applyAlignment="1">
      <alignment horizontal="center" vertical="center"/>
    </xf>
    <xf numFmtId="0" fontId="28" fillId="3" borderId="57" xfId="7" applyFont="1" applyFill="1" applyBorder="1" applyAlignment="1">
      <alignment horizontal="center" vertical="center"/>
    </xf>
    <xf numFmtId="0" fontId="28" fillId="3" borderId="56" xfId="7" applyFont="1" applyFill="1" applyBorder="1" applyAlignment="1">
      <alignment horizontal="center" vertical="center"/>
    </xf>
    <xf numFmtId="0" fontId="28" fillId="3" borderId="53" xfId="7" applyFont="1" applyFill="1" applyBorder="1" applyAlignment="1">
      <alignment horizontal="center" vertical="center"/>
    </xf>
    <xf numFmtId="41" fontId="28" fillId="3" borderId="57" xfId="11" applyFont="1" applyFill="1" applyBorder="1" applyAlignment="1">
      <alignment horizontal="center" vertical="center"/>
    </xf>
    <xf numFmtId="0" fontId="28" fillId="3" borderId="76" xfId="7" applyFont="1" applyFill="1" applyBorder="1" applyAlignment="1">
      <alignment horizontal="center" vertical="center"/>
    </xf>
    <xf numFmtId="0" fontId="29" fillId="3" borderId="57" xfId="10" applyFont="1" applyFill="1" applyBorder="1" applyAlignment="1">
      <alignment horizontal="center" vertical="top"/>
    </xf>
    <xf numFmtId="0" fontId="30" fillId="3" borderId="1" xfId="10" quotePrefix="1" applyFont="1" applyFill="1" applyBorder="1" applyAlignment="1">
      <alignment horizontal="center" vertical="top"/>
    </xf>
    <xf numFmtId="0" fontId="31" fillId="3" borderId="57" xfId="10" quotePrefix="1" applyFont="1" applyFill="1" applyBorder="1" applyAlignment="1">
      <alignment horizontal="center" vertical="top"/>
    </xf>
    <xf numFmtId="0" fontId="32" fillId="3" borderId="57" xfId="10" quotePrefix="1" applyFont="1" applyFill="1" applyBorder="1" applyAlignment="1">
      <alignment horizontal="center"/>
    </xf>
    <xf numFmtId="0" fontId="29" fillId="3" borderId="57" xfId="10" applyFont="1" applyFill="1" applyBorder="1" applyAlignment="1">
      <alignment horizontal="center"/>
    </xf>
    <xf numFmtId="0" fontId="32" fillId="3" borderId="57" xfId="10" quotePrefix="1" applyFont="1" applyFill="1" applyBorder="1" applyAlignment="1">
      <alignment horizontal="left" vertical="center"/>
    </xf>
    <xf numFmtId="0" fontId="29" fillId="3" borderId="57" xfId="10" quotePrefix="1" applyFont="1" applyFill="1" applyBorder="1" applyAlignment="1">
      <alignment horizontal="center"/>
    </xf>
    <xf numFmtId="0" fontId="29" fillId="3" borderId="56" xfId="10" applyFont="1" applyFill="1" applyBorder="1" applyAlignment="1">
      <alignment horizontal="center"/>
    </xf>
    <xf numFmtId="0" fontId="30" fillId="3" borderId="57" xfId="10" applyFont="1" applyFill="1" applyBorder="1"/>
    <xf numFmtId="169" fontId="33" fillId="3" borderId="52" xfId="10" applyNumberFormat="1" applyFont="1" applyFill="1" applyBorder="1"/>
    <xf numFmtId="169" fontId="33" fillId="3" borderId="57" xfId="10" applyNumberFormat="1" applyFont="1" applyFill="1" applyBorder="1"/>
    <xf numFmtId="0" fontId="33" fillId="3" borderId="57" xfId="10" quotePrefix="1" applyFont="1" applyFill="1" applyBorder="1" applyAlignment="1">
      <alignment horizontal="center" vertical="top"/>
    </xf>
    <xf numFmtId="0" fontId="33" fillId="3" borderId="57" xfId="10" quotePrefix="1" applyFont="1" applyFill="1" applyBorder="1" applyAlignment="1">
      <alignment horizontal="center"/>
    </xf>
    <xf numFmtId="0" fontId="29" fillId="3" borderId="57" xfId="10" applyFont="1" applyFill="1" applyBorder="1" applyAlignment="1">
      <alignment horizontal="left"/>
    </xf>
    <xf numFmtId="0" fontId="30" fillId="3" borderId="57" xfId="10" applyFont="1" applyFill="1" applyBorder="1" applyAlignment="1">
      <alignment horizontal="left" wrapText="1"/>
    </xf>
    <xf numFmtId="169" fontId="33" fillId="3" borderId="52" xfId="10" applyNumberFormat="1" applyFont="1" applyFill="1" applyBorder="1" applyAlignment="1">
      <alignment vertical="top"/>
    </xf>
    <xf numFmtId="169" fontId="33" fillId="3" borderId="57" xfId="10" applyNumberFormat="1" applyFont="1" applyFill="1" applyBorder="1" applyAlignment="1">
      <alignment vertical="top"/>
    </xf>
    <xf numFmtId="0" fontId="29" fillId="3" borderId="0" xfId="10" applyFont="1" applyFill="1"/>
    <xf numFmtId="0" fontId="34" fillId="3" borderId="0" xfId="10" applyFont="1" applyFill="1"/>
    <xf numFmtId="0" fontId="35" fillId="3" borderId="57" xfId="10" applyFont="1" applyFill="1" applyBorder="1" applyAlignment="1">
      <alignment horizontal="center" vertical="top"/>
    </xf>
    <xf numFmtId="0" fontId="35" fillId="3" borderId="57" xfId="10" quotePrefix="1" applyFont="1" applyFill="1" applyBorder="1" applyAlignment="1">
      <alignment horizontal="center" vertical="top"/>
    </xf>
    <xf numFmtId="0" fontId="35" fillId="3" borderId="57" xfId="10" quotePrefix="1" applyFont="1" applyFill="1" applyBorder="1" applyAlignment="1">
      <alignment horizontal="center"/>
    </xf>
    <xf numFmtId="0" fontId="35" fillId="3" borderId="57" xfId="10" applyFont="1" applyFill="1" applyBorder="1" applyAlignment="1">
      <alignment horizontal="center"/>
    </xf>
    <xf numFmtId="0" fontId="35" fillId="3" borderId="57" xfId="10" applyFont="1" applyFill="1" applyBorder="1" applyAlignment="1">
      <alignment horizontal="left"/>
    </xf>
    <xf numFmtId="0" fontId="35" fillId="3" borderId="56" xfId="10" applyFont="1" applyFill="1" applyBorder="1" applyAlignment="1">
      <alignment horizontal="center"/>
    </xf>
    <xf numFmtId="0" fontId="35" fillId="3" borderId="57" xfId="10" applyFont="1" applyFill="1" applyBorder="1"/>
    <xf numFmtId="169" fontId="35" fillId="3" borderId="52" xfId="10" applyNumberFormat="1" applyFont="1" applyFill="1" applyBorder="1"/>
    <xf numFmtId="169" fontId="35" fillId="3" borderId="57" xfId="10" applyNumberFormat="1" applyFont="1" applyFill="1" applyBorder="1"/>
    <xf numFmtId="0" fontId="35" fillId="3" borderId="0" xfId="10" applyFont="1" applyFill="1"/>
    <xf numFmtId="0" fontId="36" fillId="3" borderId="0" xfId="10" applyFont="1" applyFill="1"/>
    <xf numFmtId="0" fontId="37" fillId="4" borderId="57" xfId="10" applyFont="1" applyFill="1" applyBorder="1" applyAlignment="1">
      <alignment horizontal="center"/>
    </xf>
    <xf numFmtId="0" fontId="38" fillId="4" borderId="57" xfId="10" quotePrefix="1" applyFont="1" applyFill="1" applyBorder="1" applyAlignment="1">
      <alignment horizontal="center"/>
    </xf>
    <xf numFmtId="0" fontId="37" fillId="4" borderId="57" xfId="10" applyFont="1" applyFill="1" applyBorder="1" applyAlignment="1">
      <alignment horizontal="left"/>
    </xf>
    <xf numFmtId="0" fontId="37" fillId="4" borderId="57" xfId="10" quotePrefix="1" applyFont="1" applyFill="1" applyBorder="1" applyAlignment="1">
      <alignment horizontal="center"/>
    </xf>
    <xf numFmtId="0" fontId="37" fillId="4" borderId="56" xfId="10" applyFont="1" applyFill="1" applyBorder="1" applyAlignment="1">
      <alignment horizontal="center"/>
    </xf>
    <xf numFmtId="0" fontId="38" fillId="4" borderId="57" xfId="10" applyFont="1" applyFill="1" applyBorder="1"/>
    <xf numFmtId="169" fontId="38" fillId="4" borderId="52" xfId="10" applyNumberFormat="1" applyFont="1" applyFill="1" applyBorder="1"/>
    <xf numFmtId="169" fontId="38" fillId="4" borderId="57" xfId="10" applyNumberFormat="1" applyFont="1" applyFill="1" applyBorder="1"/>
    <xf numFmtId="0" fontId="37" fillId="3" borderId="0" xfId="10" applyFont="1" applyFill="1"/>
    <xf numFmtId="0" fontId="39" fillId="3" borderId="0" xfId="10" applyFont="1" applyFill="1"/>
    <xf numFmtId="0" fontId="29" fillId="5" borderId="57" xfId="10" applyFont="1" applyFill="1" applyBorder="1" applyAlignment="1">
      <alignment horizontal="center"/>
    </xf>
    <xf numFmtId="0" fontId="33" fillId="5" borderId="57" xfId="10" quotePrefix="1" applyFont="1" applyFill="1" applyBorder="1" applyAlignment="1">
      <alignment horizontal="center"/>
    </xf>
    <xf numFmtId="0" fontId="29" fillId="5" borderId="57" xfId="10" applyFont="1" applyFill="1" applyBorder="1" applyAlignment="1">
      <alignment horizontal="left"/>
    </xf>
    <xf numFmtId="0" fontId="33" fillId="5" borderId="57" xfId="10" applyFont="1" applyFill="1" applyBorder="1"/>
    <xf numFmtId="169" fontId="33" fillId="5" borderId="52" xfId="10" applyNumberFormat="1" applyFont="1" applyFill="1" applyBorder="1"/>
    <xf numFmtId="169" fontId="33" fillId="5" borderId="57" xfId="10" applyNumberFormat="1" applyFont="1" applyFill="1" applyBorder="1"/>
    <xf numFmtId="0" fontId="25" fillId="3" borderId="57" xfId="10" applyFont="1" applyFill="1" applyBorder="1" applyAlignment="1">
      <alignment horizontal="center"/>
    </xf>
    <xf numFmtId="0" fontId="25" fillId="3" borderId="57" xfId="10" quotePrefix="1" applyFont="1" applyFill="1" applyBorder="1" applyAlignment="1">
      <alignment horizontal="center"/>
    </xf>
    <xf numFmtId="0" fontId="25" fillId="3" borderId="57" xfId="10" applyFont="1" applyFill="1" applyBorder="1"/>
    <xf numFmtId="169" fontId="25" fillId="3" borderId="52" xfId="10" applyNumberFormat="1" applyFont="1" applyFill="1" applyBorder="1"/>
    <xf numFmtId="169" fontId="25" fillId="3" borderId="57" xfId="10" applyNumberFormat="1" applyFont="1" applyFill="1" applyBorder="1"/>
    <xf numFmtId="0" fontId="25" fillId="3" borderId="0" xfId="10" applyFont="1" applyFill="1"/>
    <xf numFmtId="0" fontId="40" fillId="3" borderId="0" xfId="10" applyFont="1" applyFill="1"/>
    <xf numFmtId="0" fontId="25" fillId="3" borderId="57" xfId="10" applyFont="1" applyFill="1" applyBorder="1" applyAlignment="1">
      <alignment vertical="top" wrapText="1"/>
    </xf>
    <xf numFmtId="0" fontId="12" fillId="3" borderId="57" xfId="10" applyFont="1" applyFill="1" applyBorder="1" applyAlignment="1">
      <alignment horizontal="center"/>
    </xf>
    <xf numFmtId="0" fontId="12" fillId="3" borderId="57" xfId="10" applyFont="1" applyFill="1" applyBorder="1"/>
    <xf numFmtId="169" fontId="12" fillId="3" borderId="52" xfId="10" applyNumberFormat="1" applyFont="1" applyFill="1" applyBorder="1"/>
    <xf numFmtId="169" fontId="30" fillId="3" borderId="57" xfId="10" applyNumberFormat="1" applyFont="1" applyFill="1" applyBorder="1"/>
    <xf numFmtId="169" fontId="12" fillId="3" borderId="57" xfId="10" applyNumberFormat="1" applyFont="1" applyFill="1" applyBorder="1"/>
    <xf numFmtId="0" fontId="12" fillId="3" borderId="0" xfId="10" applyFont="1" applyFill="1"/>
    <xf numFmtId="0" fontId="41" fillId="3" borderId="0" xfId="10" applyFont="1" applyFill="1"/>
    <xf numFmtId="0" fontId="27" fillId="3" borderId="57" xfId="10" applyFont="1" applyFill="1" applyBorder="1"/>
    <xf numFmtId="0" fontId="31" fillId="3" borderId="57" xfId="10" applyFont="1" applyFill="1" applyBorder="1"/>
    <xf numFmtId="0" fontId="42" fillId="3" borderId="57" xfId="10" applyFont="1" applyFill="1" applyBorder="1"/>
    <xf numFmtId="0" fontId="32" fillId="3" borderId="57" xfId="10" applyFont="1" applyFill="1" applyBorder="1"/>
    <xf numFmtId="169" fontId="32" fillId="3" borderId="52" xfId="10" applyNumberFormat="1" applyFont="1" applyFill="1" applyBorder="1"/>
    <xf numFmtId="169" fontId="32" fillId="3" borderId="57" xfId="10" applyNumberFormat="1" applyFont="1" applyFill="1" applyBorder="1"/>
    <xf numFmtId="0" fontId="32" fillId="3" borderId="57" xfId="10" applyFont="1" applyFill="1" applyBorder="1" applyAlignment="1">
      <alignment horizontal="left"/>
    </xf>
    <xf numFmtId="0" fontId="32" fillId="3" borderId="56" xfId="10" quotePrefix="1" applyFont="1" applyFill="1" applyBorder="1" applyAlignment="1">
      <alignment horizontal="center"/>
    </xf>
    <xf numFmtId="0" fontId="33" fillId="5" borderId="57" xfId="10" applyFont="1" applyFill="1" applyBorder="1" applyAlignment="1">
      <alignment horizontal="center"/>
    </xf>
    <xf numFmtId="0" fontId="33" fillId="5" borderId="57" xfId="10" applyFont="1" applyFill="1" applyBorder="1" applyAlignment="1">
      <alignment horizontal="left"/>
    </xf>
    <xf numFmtId="0" fontId="33" fillId="5" borderId="56" xfId="10" quotePrefix="1" applyFont="1" applyFill="1" applyBorder="1" applyAlignment="1">
      <alignment horizontal="center"/>
    </xf>
    <xf numFmtId="169" fontId="33" fillId="5" borderId="52" xfId="12" applyNumberFormat="1" applyFont="1" applyFill="1" applyBorder="1"/>
    <xf numFmtId="169" fontId="33" fillId="5" borderId="57" xfId="12" applyNumberFormat="1" applyFont="1" applyFill="1" applyBorder="1"/>
    <xf numFmtId="0" fontId="33" fillId="3" borderId="0" xfId="10" applyFont="1" applyFill="1"/>
    <xf numFmtId="0" fontId="43" fillId="3" borderId="0" xfId="10" applyFont="1" applyFill="1"/>
    <xf numFmtId="169" fontId="25" fillId="3" borderId="52" xfId="12" applyNumberFormat="1" applyFont="1" applyFill="1" applyBorder="1"/>
    <xf numFmtId="169" fontId="25" fillId="3" borderId="57" xfId="12" applyNumberFormat="1" applyFont="1" applyFill="1" applyBorder="1"/>
    <xf numFmtId="169" fontId="30" fillId="3" borderId="52" xfId="12" applyNumberFormat="1" applyFont="1" applyFill="1" applyBorder="1"/>
    <xf numFmtId="169" fontId="30" fillId="3" borderId="57" xfId="12" applyNumberFormat="1" applyFont="1" applyFill="1" applyBorder="1"/>
    <xf numFmtId="169" fontId="30" fillId="3" borderId="52" xfId="10" applyNumberFormat="1" applyFont="1" applyFill="1" applyBorder="1"/>
    <xf numFmtId="169" fontId="32" fillId="3" borderId="52" xfId="12" applyNumberFormat="1" applyFont="1" applyFill="1" applyBorder="1"/>
    <xf numFmtId="169" fontId="12" fillId="3" borderId="52" xfId="12" applyNumberFormat="1" applyFont="1" applyFill="1" applyBorder="1"/>
    <xf numFmtId="0" fontId="30" fillId="3" borderId="57" xfId="10" quotePrefix="1" applyFont="1" applyFill="1" applyBorder="1" applyAlignment="1">
      <alignment horizontal="center"/>
    </xf>
    <xf numFmtId="0" fontId="33" fillId="5" borderId="57" xfId="10" quotePrefix="1" applyFont="1" applyFill="1" applyBorder="1" applyAlignment="1">
      <alignment horizontal="center" vertical="top"/>
    </xf>
    <xf numFmtId="0" fontId="33" fillId="5" borderId="57" xfId="10" applyFont="1" applyFill="1" applyBorder="1" applyAlignment="1">
      <alignment vertical="top" wrapText="1"/>
    </xf>
    <xf numFmtId="169" fontId="33" fillId="5" borderId="52" xfId="12" applyNumberFormat="1" applyFont="1" applyFill="1" applyBorder="1" applyAlignment="1">
      <alignment vertical="top"/>
    </xf>
    <xf numFmtId="169" fontId="33" fillId="5" borderId="57" xfId="12" applyNumberFormat="1" applyFont="1" applyFill="1" applyBorder="1" applyAlignment="1">
      <alignment vertical="top"/>
    </xf>
    <xf numFmtId="169" fontId="32" fillId="3" borderId="77" xfId="12" applyNumberFormat="1" applyFont="1" applyFill="1" applyBorder="1"/>
    <xf numFmtId="0" fontId="30" fillId="3" borderId="1" xfId="10" applyFont="1" applyFill="1" applyBorder="1" applyAlignment="1">
      <alignment horizontal="center"/>
    </xf>
    <xf numFmtId="0" fontId="35" fillId="3" borderId="1" xfId="10" quotePrefix="1" applyFont="1" applyFill="1" applyBorder="1" applyAlignment="1">
      <alignment horizontal="center"/>
    </xf>
    <xf numFmtId="0" fontId="30" fillId="3" borderId="1" xfId="10" quotePrefix="1" applyFont="1" applyFill="1" applyBorder="1" applyAlignment="1">
      <alignment horizontal="center"/>
    </xf>
    <xf numFmtId="0" fontId="33" fillId="3" borderId="1" xfId="10" quotePrefix="1" applyFont="1" applyFill="1" applyBorder="1" applyAlignment="1">
      <alignment horizontal="center"/>
    </xf>
    <xf numFmtId="0" fontId="25" fillId="3" borderId="1" xfId="10" applyFont="1" applyFill="1" applyBorder="1" applyAlignment="1">
      <alignment horizontal="center"/>
    </xf>
    <xf numFmtId="0" fontId="25" fillId="3" borderId="1" xfId="10" quotePrefix="1" applyFont="1" applyFill="1" applyBorder="1" applyAlignment="1">
      <alignment horizontal="center"/>
    </xf>
    <xf numFmtId="0" fontId="12" fillId="3" borderId="1" xfId="10" applyFont="1" applyFill="1" applyBorder="1"/>
    <xf numFmtId="0" fontId="12" fillId="3" borderId="1" xfId="10" applyFont="1" applyFill="1" applyBorder="1" applyAlignment="1">
      <alignment horizontal="center"/>
    </xf>
    <xf numFmtId="0" fontId="38" fillId="4" borderId="1" xfId="10" applyFont="1" applyFill="1" applyBorder="1" applyAlignment="1">
      <alignment horizontal="center"/>
    </xf>
    <xf numFmtId="169" fontId="38" fillId="4" borderId="77" xfId="12" applyNumberFormat="1" applyFont="1" applyFill="1" applyBorder="1"/>
    <xf numFmtId="169" fontId="38" fillId="4" borderId="57" xfId="12" applyNumberFormat="1" applyFont="1" applyFill="1" applyBorder="1"/>
    <xf numFmtId="0" fontId="29" fillId="5" borderId="1" xfId="10" quotePrefix="1" applyFont="1" applyFill="1" applyBorder="1" applyAlignment="1">
      <alignment horizontal="center"/>
    </xf>
    <xf numFmtId="169" fontId="33" fillId="5" borderId="77" xfId="12" applyNumberFormat="1" applyFont="1" applyFill="1" applyBorder="1"/>
    <xf numFmtId="169" fontId="25" fillId="5" borderId="57" xfId="10" applyNumberFormat="1" applyFont="1" applyFill="1" applyBorder="1"/>
    <xf numFmtId="0" fontId="12" fillId="3" borderId="1" xfId="10" quotePrefix="1" applyFont="1" applyFill="1" applyBorder="1" applyAlignment="1">
      <alignment horizontal="center"/>
    </xf>
    <xf numFmtId="0" fontId="5" fillId="3" borderId="57" xfId="7" applyFont="1" applyFill="1" applyBorder="1" applyAlignment="1">
      <alignment vertical="top" wrapText="1"/>
    </xf>
    <xf numFmtId="0" fontId="6" fillId="3" borderId="57" xfId="7" applyFont="1" applyFill="1" applyBorder="1" applyAlignment="1">
      <alignment vertical="top" wrapText="1"/>
    </xf>
    <xf numFmtId="0" fontId="32" fillId="3" borderId="0" xfId="10" applyFont="1" applyFill="1"/>
    <xf numFmtId="0" fontId="30" fillId="3" borderId="0" xfId="10" applyFont="1" applyFill="1"/>
    <xf numFmtId="0" fontId="44" fillId="3" borderId="0" xfId="10" applyFont="1" applyFill="1"/>
    <xf numFmtId="0" fontId="46" fillId="3" borderId="57" xfId="10" applyFont="1" applyFill="1" applyBorder="1"/>
    <xf numFmtId="0" fontId="46" fillId="3" borderId="0" xfId="10" applyFont="1" applyFill="1"/>
    <xf numFmtId="0" fontId="47" fillId="3" borderId="0" xfId="10" applyFont="1" applyFill="1"/>
    <xf numFmtId="0" fontId="25" fillId="3" borderId="48" xfId="10" quotePrefix="1" applyFont="1" applyFill="1" applyBorder="1" applyAlignment="1">
      <alignment horizontal="center"/>
    </xf>
    <xf numFmtId="0" fontId="12" fillId="3" borderId="2" xfId="10" quotePrefix="1" applyFont="1" applyFill="1" applyBorder="1" applyAlignment="1">
      <alignment horizontal="center"/>
    </xf>
    <xf numFmtId="169" fontId="25" fillId="3" borderId="75" xfId="12" applyNumberFormat="1" applyFont="1" applyFill="1" applyBorder="1"/>
    <xf numFmtId="169" fontId="48" fillId="3" borderId="57" xfId="10" applyNumberFormat="1" applyFont="1" applyFill="1" applyBorder="1"/>
    <xf numFmtId="0" fontId="25" fillId="3" borderId="57" xfId="10" quotePrefix="1" applyFont="1" applyFill="1" applyBorder="1" applyAlignment="1">
      <alignment horizontal="center" vertical="top"/>
    </xf>
    <xf numFmtId="0" fontId="12" fillId="3" borderId="1" xfId="10" quotePrefix="1" applyFont="1" applyFill="1" applyBorder="1" applyAlignment="1">
      <alignment horizontal="center" vertical="top"/>
    </xf>
    <xf numFmtId="0" fontId="32" fillId="3" borderId="57" xfId="10" applyFont="1" applyFill="1" applyBorder="1" applyAlignment="1">
      <alignment vertical="top" wrapText="1"/>
    </xf>
    <xf numFmtId="0" fontId="37" fillId="3" borderId="57" xfId="10" applyFont="1" applyFill="1" applyBorder="1"/>
    <xf numFmtId="0" fontId="38" fillId="3" borderId="1" xfId="10" applyFont="1" applyFill="1" applyBorder="1" applyAlignment="1">
      <alignment horizontal="center"/>
    </xf>
    <xf numFmtId="0" fontId="38" fillId="3" borderId="1" xfId="10" quotePrefix="1" applyFont="1" applyFill="1" applyBorder="1" applyAlignment="1">
      <alignment horizontal="center"/>
    </xf>
    <xf numFmtId="0" fontId="37" fillId="3" borderId="1" xfId="10" quotePrefix="1" applyFont="1" applyFill="1" applyBorder="1" applyAlignment="1">
      <alignment horizontal="center"/>
    </xf>
    <xf numFmtId="0" fontId="37" fillId="3" borderId="56" xfId="10" quotePrefix="1" applyFont="1" applyFill="1" applyBorder="1" applyAlignment="1">
      <alignment horizontal="left" vertical="top" wrapText="1"/>
    </xf>
    <xf numFmtId="0" fontId="37" fillId="3" borderId="52" xfId="10" applyFont="1" applyFill="1" applyBorder="1" applyAlignment="1">
      <alignment horizontal="left" vertical="top" wrapText="1"/>
    </xf>
    <xf numFmtId="169" fontId="37" fillId="3" borderId="77" xfId="12" applyNumberFormat="1" applyFont="1" applyFill="1" applyBorder="1"/>
    <xf numFmtId="0" fontId="37" fillId="4" borderId="57" xfId="10" applyFont="1" applyFill="1" applyBorder="1" applyAlignment="1">
      <alignment horizontal="center" vertical="top"/>
    </xf>
    <xf numFmtId="0" fontId="38" fillId="4" borderId="57" xfId="10" quotePrefix="1" applyFont="1" applyFill="1" applyBorder="1" applyAlignment="1">
      <alignment horizontal="center" vertical="top"/>
    </xf>
    <xf numFmtId="0" fontId="38" fillId="4" borderId="1" xfId="10" applyFont="1" applyFill="1" applyBorder="1" applyAlignment="1">
      <alignment horizontal="center" vertical="top"/>
    </xf>
    <xf numFmtId="0" fontId="38" fillId="4" borderId="57" xfId="10" applyFont="1" applyFill="1" applyBorder="1" applyAlignment="1">
      <alignment vertical="top"/>
    </xf>
    <xf numFmtId="169" fontId="38" fillId="4" borderId="77" xfId="12" applyNumberFormat="1" applyFont="1" applyFill="1" applyBorder="1" applyAlignment="1">
      <alignment vertical="top"/>
    </xf>
    <xf numFmtId="169" fontId="38" fillId="4" borderId="57" xfId="10" applyNumberFormat="1" applyFont="1" applyFill="1" applyBorder="1" applyAlignment="1">
      <alignment vertical="top"/>
    </xf>
    <xf numFmtId="0" fontId="32" fillId="3" borderId="57" xfId="10" applyFont="1" applyFill="1" applyBorder="1" applyAlignment="1">
      <alignment horizontal="center"/>
    </xf>
    <xf numFmtId="0" fontId="32" fillId="3" borderId="1" xfId="10" quotePrefix="1" applyFont="1" applyFill="1" applyBorder="1" applyAlignment="1">
      <alignment horizontal="center"/>
    </xf>
    <xf numFmtId="169" fontId="30" fillId="3" borderId="77" xfId="12" applyNumberFormat="1" applyFont="1" applyFill="1" applyBorder="1"/>
    <xf numFmtId="169" fontId="38" fillId="3" borderId="57" xfId="10" applyNumberFormat="1" applyFont="1" applyFill="1" applyBorder="1"/>
    <xf numFmtId="0" fontId="29" fillId="3" borderId="1" xfId="10" quotePrefix="1" applyFont="1" applyFill="1" applyBorder="1" applyAlignment="1">
      <alignment horizontal="center"/>
    </xf>
    <xf numFmtId="0" fontId="37" fillId="3" borderId="56" xfId="10" quotePrefix="1" applyFont="1" applyFill="1" applyBorder="1" applyAlignment="1">
      <alignment horizontal="center" vertical="top" wrapText="1"/>
    </xf>
    <xf numFmtId="0" fontId="37" fillId="3" borderId="52" xfId="10" quotePrefix="1" applyFont="1" applyFill="1" applyBorder="1" applyAlignment="1">
      <alignment horizontal="center" vertical="top" wrapText="1"/>
    </xf>
    <xf numFmtId="0" fontId="38" fillId="3" borderId="57" xfId="10" applyFont="1" applyFill="1" applyBorder="1"/>
    <xf numFmtId="169" fontId="38" fillId="3" borderId="77" xfId="12" applyNumberFormat="1" applyFont="1" applyFill="1" applyBorder="1"/>
    <xf numFmtId="0" fontId="40" fillId="3" borderId="0" xfId="10" applyFont="1" applyFill="1" applyAlignment="1">
      <alignment horizontal="center"/>
    </xf>
    <xf numFmtId="0" fontId="49" fillId="3" borderId="57" xfId="10" applyFont="1" applyFill="1" applyBorder="1"/>
    <xf numFmtId="169" fontId="49" fillId="3" borderId="77" xfId="12" applyNumberFormat="1" applyFont="1" applyFill="1" applyBorder="1"/>
    <xf numFmtId="0" fontId="33" fillId="5" borderId="48" xfId="10" quotePrefix="1" applyFont="1" applyFill="1" applyBorder="1" applyAlignment="1">
      <alignment horizontal="center"/>
    </xf>
    <xf numFmtId="0" fontId="29" fillId="5" borderId="2" xfId="10" quotePrefix="1" applyFont="1" applyFill="1" applyBorder="1" applyAlignment="1">
      <alignment horizontal="center"/>
    </xf>
    <xf numFmtId="169" fontId="33" fillId="5" borderId="0" xfId="12" applyNumberFormat="1" applyFont="1" applyFill="1" applyBorder="1"/>
    <xf numFmtId="0" fontId="25" fillId="3" borderId="2" xfId="10" quotePrefix="1" applyFont="1" applyFill="1" applyBorder="1" applyAlignment="1">
      <alignment horizontal="center"/>
    </xf>
    <xf numFmtId="169" fontId="30" fillId="3" borderId="75" xfId="10" applyNumberFormat="1" applyFont="1" applyFill="1" applyBorder="1"/>
    <xf numFmtId="0" fontId="50" fillId="3" borderId="57" xfId="10" applyFont="1" applyFill="1" applyBorder="1"/>
    <xf numFmtId="169" fontId="50" fillId="3" borderId="52" xfId="12" applyNumberFormat="1" applyFont="1" applyFill="1" applyBorder="1"/>
    <xf numFmtId="0" fontId="33" fillId="5" borderId="1" xfId="10" quotePrefix="1" applyFont="1" applyFill="1" applyBorder="1" applyAlignment="1">
      <alignment horizontal="center"/>
    </xf>
    <xf numFmtId="169" fontId="33" fillId="3" borderId="77" xfId="12" applyNumberFormat="1" applyFont="1" applyFill="1" applyBorder="1"/>
    <xf numFmtId="0" fontId="38" fillId="4" borderId="57" xfId="10" applyFont="1" applyFill="1" applyBorder="1" applyAlignment="1">
      <alignment horizontal="center"/>
    </xf>
    <xf numFmtId="169" fontId="32" fillId="3" borderId="52" xfId="11" applyNumberFormat="1" applyFont="1" applyFill="1" applyBorder="1"/>
    <xf numFmtId="0" fontId="38" fillId="3" borderId="57" xfId="10" applyFont="1" applyFill="1" applyBorder="1" applyAlignment="1">
      <alignment horizontal="center"/>
    </xf>
    <xf numFmtId="169" fontId="38" fillId="3" borderId="52" xfId="12" applyNumberFormat="1" applyFont="1" applyFill="1" applyBorder="1"/>
    <xf numFmtId="0" fontId="38" fillId="4" borderId="57" xfId="10" applyFont="1" applyFill="1" applyBorder="1" applyAlignment="1">
      <alignment horizontal="center" vertical="top"/>
    </xf>
    <xf numFmtId="0" fontId="33" fillId="5" borderId="57" xfId="10" applyFont="1" applyFill="1" applyBorder="1" applyAlignment="1">
      <alignment horizontal="center" vertical="top"/>
    </xf>
    <xf numFmtId="0" fontId="33" fillId="5" borderId="1" xfId="10" quotePrefix="1" applyFont="1" applyFill="1" applyBorder="1" applyAlignment="1">
      <alignment horizontal="center" vertical="top"/>
    </xf>
    <xf numFmtId="0" fontId="33" fillId="5" borderId="57" xfId="10" applyFont="1" applyFill="1" applyBorder="1" applyAlignment="1">
      <alignment horizontal="left" vertical="top" wrapText="1"/>
    </xf>
    <xf numFmtId="169" fontId="33" fillId="5" borderId="77" xfId="12" applyNumberFormat="1" applyFont="1" applyFill="1" applyBorder="1" applyAlignment="1">
      <alignment vertical="top"/>
    </xf>
    <xf numFmtId="169" fontId="33" fillId="5" borderId="57" xfId="10" applyNumberFormat="1" applyFont="1" applyFill="1" applyBorder="1" applyAlignment="1">
      <alignment vertical="top"/>
    </xf>
    <xf numFmtId="169" fontId="32" fillId="3" borderId="75" xfId="12" applyNumberFormat="1" applyFont="1" applyFill="1" applyBorder="1"/>
    <xf numFmtId="0" fontId="12" fillId="3" borderId="48" xfId="10" applyFont="1" applyFill="1" applyBorder="1"/>
    <xf numFmtId="0" fontId="25" fillId="3" borderId="48" xfId="10" applyFont="1" applyFill="1" applyBorder="1" applyAlignment="1">
      <alignment horizontal="center"/>
    </xf>
    <xf numFmtId="169" fontId="30" fillId="3" borderId="75" xfId="12" applyNumberFormat="1" applyFont="1" applyFill="1" applyBorder="1"/>
    <xf numFmtId="0" fontId="32" fillId="3" borderId="57" xfId="10" applyFont="1" applyFill="1" applyBorder="1" applyAlignment="1">
      <alignment wrapText="1"/>
    </xf>
    <xf numFmtId="169" fontId="32" fillId="3" borderId="75" xfId="12" applyNumberFormat="1" applyFont="1" applyFill="1" applyBorder="1" applyAlignment="1">
      <alignment vertical="top"/>
    </xf>
    <xf numFmtId="0" fontId="12" fillId="3" borderId="49" xfId="10" quotePrefix="1" applyFont="1" applyFill="1" applyBorder="1" applyAlignment="1">
      <alignment horizontal="left"/>
    </xf>
    <xf numFmtId="0" fontId="12" fillId="3" borderId="75" xfId="10" quotePrefix="1" applyFont="1" applyFill="1" applyBorder="1" applyAlignment="1">
      <alignment horizontal="left"/>
    </xf>
    <xf numFmtId="0" fontId="25" fillId="3" borderId="0" xfId="10" applyFont="1" applyFill="1" applyAlignment="1">
      <alignment horizontal="center"/>
    </xf>
    <xf numFmtId="169" fontId="32" fillId="3" borderId="0" xfId="12" applyNumberFormat="1" applyFont="1" applyFill="1" applyBorder="1"/>
    <xf numFmtId="0" fontId="33" fillId="3" borderId="57" xfId="10" applyFont="1" applyFill="1" applyBorder="1"/>
    <xf numFmtId="169" fontId="32" fillId="3" borderId="52" xfId="12" applyNumberFormat="1" applyFont="1" applyFill="1" applyBorder="1" applyAlignment="1">
      <alignment vertical="top"/>
    </xf>
    <xf numFmtId="0" fontId="25" fillId="3" borderId="57" xfId="10" applyFont="1" applyFill="1" applyBorder="1" applyAlignment="1">
      <alignment horizontal="center" vertical="top"/>
    </xf>
    <xf numFmtId="0" fontId="33" fillId="5" borderId="48" xfId="10" quotePrefix="1" applyFont="1" applyFill="1" applyBorder="1" applyAlignment="1">
      <alignment horizontal="center" vertical="top"/>
    </xf>
    <xf numFmtId="0" fontId="33" fillId="5" borderId="2" xfId="10" quotePrefix="1" applyFont="1" applyFill="1" applyBorder="1" applyAlignment="1">
      <alignment horizontal="center" vertical="top"/>
    </xf>
    <xf numFmtId="169" fontId="33" fillId="5" borderId="0" xfId="12" applyNumberFormat="1" applyFont="1" applyFill="1" applyBorder="1" applyAlignment="1">
      <alignment vertical="top"/>
    </xf>
    <xf numFmtId="0" fontId="25" fillId="3" borderId="48" xfId="10" quotePrefix="1" applyFont="1" applyFill="1" applyBorder="1" applyAlignment="1">
      <alignment horizontal="center" vertical="top"/>
    </xf>
    <xf numFmtId="0" fontId="25" fillId="3" borderId="2" xfId="10" quotePrefix="1" applyFont="1" applyFill="1" applyBorder="1" applyAlignment="1">
      <alignment horizontal="center" vertical="top"/>
    </xf>
    <xf numFmtId="169" fontId="32" fillId="3" borderId="77" xfId="12" applyNumberFormat="1" applyFont="1" applyFill="1" applyBorder="1" applyAlignment="1">
      <alignment vertical="top"/>
    </xf>
    <xf numFmtId="0" fontId="25" fillId="3" borderId="1" xfId="10" applyFont="1" applyFill="1" applyBorder="1"/>
    <xf numFmtId="0" fontId="30" fillId="3" borderId="57" xfId="10" applyFont="1" applyFill="1" applyBorder="1" applyAlignment="1">
      <alignment vertical="top"/>
    </xf>
    <xf numFmtId="0" fontId="25" fillId="3" borderId="48" xfId="10" applyFont="1" applyFill="1" applyBorder="1" applyAlignment="1">
      <alignment horizontal="center" vertical="top"/>
    </xf>
    <xf numFmtId="0" fontId="51" fillId="3" borderId="57" xfId="10" applyFont="1" applyFill="1" applyBorder="1" applyAlignment="1">
      <alignment horizontal="center" vertical="top"/>
    </xf>
    <xf numFmtId="0" fontId="51" fillId="3" borderId="57" xfId="10" quotePrefix="1" applyFont="1" applyFill="1" applyBorder="1" applyAlignment="1">
      <alignment horizontal="center" vertical="top"/>
    </xf>
    <xf numFmtId="0" fontId="52" fillId="3" borderId="57" xfId="10" applyFont="1" applyFill="1" applyBorder="1" applyAlignment="1">
      <alignment vertical="top"/>
    </xf>
    <xf numFmtId="0" fontId="51" fillId="3" borderId="57" xfId="10" applyFont="1" applyFill="1" applyBorder="1" applyAlignment="1">
      <alignment vertical="top"/>
    </xf>
    <xf numFmtId="169" fontId="53" fillId="3" borderId="77" xfId="12" applyNumberFormat="1" applyFont="1" applyFill="1" applyBorder="1" applyAlignment="1">
      <alignment vertical="top"/>
    </xf>
    <xf numFmtId="169" fontId="51" fillId="3" borderId="57" xfId="10" applyNumberFormat="1" applyFont="1" applyFill="1" applyBorder="1" applyAlignment="1">
      <alignment vertical="top"/>
    </xf>
    <xf numFmtId="0" fontId="52" fillId="3" borderId="0" xfId="10" applyFont="1" applyFill="1"/>
    <xf numFmtId="0" fontId="54" fillId="3" borderId="0" xfId="10" applyFont="1" applyFill="1"/>
    <xf numFmtId="0" fontId="38" fillId="4" borderId="1" xfId="10" quotePrefix="1" applyFont="1" applyFill="1" applyBorder="1" applyAlignment="1">
      <alignment horizontal="center" vertical="top"/>
    </xf>
    <xf numFmtId="0" fontId="38" fillId="4" borderId="57" xfId="10" applyFont="1" applyFill="1" applyBorder="1" applyAlignment="1">
      <alignment vertical="top" wrapText="1"/>
    </xf>
    <xf numFmtId="169" fontId="38" fillId="4" borderId="52" xfId="12" applyNumberFormat="1" applyFont="1" applyFill="1" applyBorder="1" applyAlignment="1">
      <alignment vertical="top"/>
    </xf>
    <xf numFmtId="0" fontId="25" fillId="3" borderId="1" xfId="10" quotePrefix="1" applyFont="1" applyFill="1" applyBorder="1" applyAlignment="1">
      <alignment horizontal="center" vertical="top"/>
    </xf>
    <xf numFmtId="0" fontId="30" fillId="3" borderId="57" xfId="10" applyFont="1" applyFill="1" applyBorder="1" applyAlignment="1">
      <alignment horizontal="center" vertical="top"/>
    </xf>
    <xf numFmtId="0" fontId="30" fillId="3" borderId="57" xfId="10" quotePrefix="1" applyFont="1" applyFill="1" applyBorder="1" applyAlignment="1">
      <alignment horizontal="center" vertical="top"/>
    </xf>
    <xf numFmtId="0" fontId="33" fillId="3" borderId="57" xfId="10" applyFont="1" applyFill="1" applyBorder="1" applyAlignment="1">
      <alignment horizontal="center" vertical="top"/>
    </xf>
    <xf numFmtId="0" fontId="25" fillId="3" borderId="75" xfId="10" applyFont="1" applyFill="1" applyBorder="1"/>
    <xf numFmtId="0" fontId="12" fillId="3" borderId="75" xfId="10" applyFont="1" applyFill="1" applyBorder="1"/>
    <xf numFmtId="0" fontId="25" fillId="3" borderId="75" xfId="10" applyFont="1" applyFill="1" applyBorder="1" applyAlignment="1">
      <alignment horizontal="center"/>
    </xf>
    <xf numFmtId="0" fontId="25" fillId="3" borderId="48" xfId="10" applyFont="1" applyFill="1" applyBorder="1"/>
    <xf numFmtId="0" fontId="55" fillId="3" borderId="57" xfId="10" applyFont="1" applyFill="1" applyBorder="1"/>
    <xf numFmtId="169" fontId="25" fillId="3" borderId="77" xfId="12" applyNumberFormat="1" applyFont="1" applyFill="1" applyBorder="1"/>
    <xf numFmtId="169" fontId="35" fillId="3" borderId="75" xfId="12" applyNumberFormat="1" applyFont="1" applyFill="1" applyBorder="1"/>
    <xf numFmtId="0" fontId="29" fillId="5" borderId="56" xfId="10" applyFont="1" applyFill="1" applyBorder="1" applyAlignment="1">
      <alignment horizontal="right"/>
    </xf>
    <xf numFmtId="0" fontId="29" fillId="5" borderId="52" xfId="10" applyFont="1" applyFill="1" applyBorder="1" applyAlignment="1">
      <alignment horizontal="right"/>
    </xf>
    <xf numFmtId="0" fontId="30" fillId="3" borderId="57" xfId="10" applyFont="1" applyFill="1" applyBorder="1" applyAlignment="1">
      <alignment horizontal="center"/>
    </xf>
    <xf numFmtId="0" fontId="38" fillId="3" borderId="57" xfId="10" quotePrefix="1" applyFont="1" applyFill="1" applyBorder="1" applyAlignment="1">
      <alignment horizontal="center"/>
    </xf>
    <xf numFmtId="0" fontId="33" fillId="5" borderId="57" xfId="10" applyFont="1" applyFill="1" applyBorder="1" applyAlignment="1">
      <alignment vertical="top"/>
    </xf>
    <xf numFmtId="0" fontId="25" fillId="3" borderId="75" xfId="10" quotePrefix="1" applyFont="1" applyFill="1" applyBorder="1" applyAlignment="1">
      <alignment horizontal="center"/>
    </xf>
    <xf numFmtId="0" fontId="25" fillId="3" borderId="0" xfId="10" quotePrefix="1" applyFont="1" applyFill="1" applyAlignment="1">
      <alignment horizontal="center"/>
    </xf>
    <xf numFmtId="0" fontId="25" fillId="3" borderId="75" xfId="10" quotePrefix="1" applyFont="1" applyFill="1" applyBorder="1" applyAlignment="1">
      <alignment horizontal="left"/>
    </xf>
    <xf numFmtId="0" fontId="12" fillId="3" borderId="75" xfId="10" applyFont="1" applyFill="1" applyBorder="1" applyAlignment="1">
      <alignment horizontal="left"/>
    </xf>
    <xf numFmtId="0" fontId="12" fillId="3" borderId="75" xfId="10" quotePrefix="1" applyFont="1" applyFill="1" applyBorder="1" applyAlignment="1">
      <alignment horizontal="center"/>
    </xf>
    <xf numFmtId="0" fontId="12" fillId="3" borderId="75" xfId="10" applyFont="1" applyFill="1" applyBorder="1" applyAlignment="1">
      <alignment horizontal="center"/>
    </xf>
    <xf numFmtId="0" fontId="33" fillId="5" borderId="57" xfId="10" quotePrefix="1" applyFont="1" applyFill="1" applyBorder="1" applyAlignment="1">
      <alignment horizontal="left" vertical="top"/>
    </xf>
    <xf numFmtId="0" fontId="29" fillId="5" borderId="57" xfId="10" applyFont="1" applyFill="1" applyBorder="1" applyAlignment="1">
      <alignment horizontal="center" vertical="top"/>
    </xf>
    <xf numFmtId="0" fontId="12" fillId="3" borderId="57" xfId="10" quotePrefix="1" applyFont="1" applyFill="1" applyBorder="1" applyAlignment="1">
      <alignment horizontal="center" vertical="top"/>
    </xf>
    <xf numFmtId="0" fontId="25" fillId="3" borderId="75" xfId="10" quotePrefix="1" applyFont="1" applyFill="1" applyBorder="1" applyAlignment="1">
      <alignment horizontal="center" vertical="top"/>
    </xf>
    <xf numFmtId="0" fontId="25" fillId="3" borderId="0" xfId="10" quotePrefix="1" applyFont="1" applyFill="1" applyAlignment="1">
      <alignment horizontal="center" vertical="top"/>
    </xf>
    <xf numFmtId="0" fontId="12" fillId="3" borderId="57" xfId="10" applyFont="1" applyFill="1" applyBorder="1" applyAlignment="1">
      <alignment horizontal="center" vertical="top"/>
    </xf>
    <xf numFmtId="0" fontId="12" fillId="3" borderId="75" xfId="10" quotePrefix="1" applyFont="1" applyFill="1" applyBorder="1" applyAlignment="1">
      <alignment horizontal="left" vertical="top"/>
    </xf>
    <xf numFmtId="0" fontId="12" fillId="3" borderId="75" xfId="10" applyFont="1" applyFill="1" applyBorder="1" applyAlignment="1">
      <alignment horizontal="left" vertical="top"/>
    </xf>
    <xf numFmtId="0" fontId="25" fillId="3" borderId="75" xfId="10" quotePrefix="1" applyFont="1" applyFill="1" applyBorder="1" applyAlignment="1">
      <alignment horizontal="left" vertical="top"/>
    </xf>
    <xf numFmtId="0" fontId="25" fillId="3" borderId="75" xfId="10" applyFont="1" applyFill="1" applyBorder="1" applyAlignment="1">
      <alignment horizontal="left" vertical="top"/>
    </xf>
    <xf numFmtId="0" fontId="27" fillId="3" borderId="1" xfId="10" applyFont="1" applyFill="1" applyBorder="1"/>
    <xf numFmtId="0" fontId="31" fillId="3" borderId="1" xfId="10" applyFont="1" applyFill="1" applyBorder="1"/>
    <xf numFmtId="0" fontId="32" fillId="3" borderId="1" xfId="10" applyFont="1" applyFill="1" applyBorder="1"/>
    <xf numFmtId="169" fontId="32" fillId="3" borderId="39" xfId="12" applyNumberFormat="1" applyFont="1" applyFill="1" applyBorder="1"/>
    <xf numFmtId="0" fontId="27" fillId="3" borderId="81" xfId="10" applyFont="1" applyFill="1" applyBorder="1"/>
    <xf numFmtId="0" fontId="27" fillId="3" borderId="82" xfId="10" applyFont="1" applyFill="1" applyBorder="1"/>
    <xf numFmtId="169" fontId="30" fillId="3" borderId="83" xfId="12" applyNumberFormat="1" applyFont="1" applyFill="1" applyBorder="1"/>
    <xf numFmtId="169" fontId="25" fillId="3" borderId="84" xfId="10" applyNumberFormat="1" applyFont="1" applyFill="1" applyBorder="1"/>
    <xf numFmtId="169" fontId="25" fillId="3" borderId="85" xfId="10" applyNumberFormat="1" applyFont="1" applyFill="1" applyBorder="1"/>
    <xf numFmtId="0" fontId="21" fillId="3" borderId="50" xfId="10" applyFill="1" applyBorder="1"/>
    <xf numFmtId="165" fontId="58" fillId="3" borderId="50" xfId="13" applyFont="1" applyFill="1" applyBorder="1"/>
    <xf numFmtId="165" fontId="58" fillId="3" borderId="44" xfId="13" applyFont="1" applyFill="1" applyBorder="1"/>
    <xf numFmtId="0" fontId="57" fillId="3" borderId="53" xfId="7" applyFont="1" applyFill="1" applyBorder="1"/>
    <xf numFmtId="165" fontId="58" fillId="3" borderId="34" xfId="13" applyFont="1" applyFill="1" applyBorder="1"/>
    <xf numFmtId="165" fontId="59" fillId="3" borderId="44" xfId="13" applyFont="1" applyFill="1" applyBorder="1"/>
    <xf numFmtId="165" fontId="58" fillId="3" borderId="53" xfId="13" applyFont="1" applyFill="1" applyBorder="1"/>
    <xf numFmtId="0" fontId="58" fillId="3" borderId="53" xfId="7" applyFont="1" applyFill="1" applyBorder="1"/>
    <xf numFmtId="165" fontId="58" fillId="3" borderId="56" xfId="13" applyFont="1" applyFill="1" applyBorder="1" applyAlignment="1"/>
    <xf numFmtId="0" fontId="12" fillId="3" borderId="96" xfId="7" applyFont="1" applyFill="1" applyBorder="1" applyAlignment="1">
      <alignment vertical="top"/>
    </xf>
    <xf numFmtId="0" fontId="58" fillId="3" borderId="97" xfId="7" applyFont="1" applyFill="1" applyBorder="1"/>
    <xf numFmtId="0" fontId="58" fillId="3" borderId="98" xfId="7" applyFont="1" applyFill="1" applyBorder="1"/>
    <xf numFmtId="0" fontId="12" fillId="3" borderId="99" xfId="7" applyFont="1" applyFill="1" applyBorder="1" applyAlignment="1">
      <alignment vertical="top"/>
    </xf>
    <xf numFmtId="0" fontId="12" fillId="3" borderId="100" xfId="7" applyFont="1" applyFill="1" applyBorder="1" applyAlignment="1">
      <alignment vertical="top"/>
    </xf>
    <xf numFmtId="0" fontId="58" fillId="3" borderId="101" xfId="7" applyFont="1" applyFill="1" applyBorder="1"/>
    <xf numFmtId="0" fontId="58" fillId="3" borderId="102" xfId="7" applyFont="1" applyFill="1" applyBorder="1"/>
    <xf numFmtId="0" fontId="60" fillId="3" borderId="44" xfId="7" applyFont="1" applyFill="1" applyBorder="1" applyAlignment="1">
      <alignment horizontal="center" vertical="center"/>
    </xf>
    <xf numFmtId="0" fontId="60" fillId="3" borderId="51" xfId="7" applyFont="1" applyFill="1" applyBorder="1" applyAlignment="1">
      <alignment horizontal="center" vertical="center"/>
    </xf>
    <xf numFmtId="0" fontId="58" fillId="3" borderId="76" xfId="7" applyFont="1" applyFill="1" applyBorder="1" applyAlignment="1">
      <alignment horizontal="center" vertical="center"/>
    </xf>
    <xf numFmtId="0" fontId="60" fillId="3" borderId="53" xfId="7" applyFont="1" applyFill="1" applyBorder="1" applyAlignment="1">
      <alignment vertical="center"/>
    </xf>
    <xf numFmtId="0" fontId="58" fillId="3" borderId="56" xfId="7" applyFont="1" applyFill="1" applyBorder="1"/>
    <xf numFmtId="0" fontId="21" fillId="3" borderId="53" xfId="10" applyFill="1" applyBorder="1"/>
    <xf numFmtId="0" fontId="21" fillId="3" borderId="95" xfId="10" applyFill="1" applyBorder="1"/>
    <xf numFmtId="0" fontId="58" fillId="3" borderId="50" xfId="7" applyFont="1" applyFill="1" applyBorder="1"/>
    <xf numFmtId="0" fontId="58" fillId="3" borderId="44" xfId="7" applyFont="1" applyFill="1" applyBorder="1"/>
    <xf numFmtId="0" fontId="58" fillId="3" borderId="95" xfId="7" applyFont="1" applyFill="1" applyBorder="1"/>
    <xf numFmtId="165" fontId="59" fillId="3" borderId="44" xfId="7" applyNumberFormat="1" applyFont="1" applyFill="1" applyBorder="1"/>
    <xf numFmtId="0" fontId="59" fillId="3" borderId="44" xfId="7" applyFont="1" applyFill="1" applyBorder="1"/>
    <xf numFmtId="0" fontId="60" fillId="3" borderId="56" xfId="7" applyFont="1" applyFill="1" applyBorder="1"/>
    <xf numFmtId="0" fontId="60" fillId="3" borderId="53" xfId="7" applyFont="1" applyFill="1" applyBorder="1"/>
    <xf numFmtId="0" fontId="60" fillId="3" borderId="95" xfId="7" applyFont="1" applyFill="1" applyBorder="1"/>
    <xf numFmtId="165" fontId="58" fillId="3" borderId="53" xfId="13" applyFont="1" applyFill="1" applyBorder="1" applyAlignment="1">
      <alignment horizontal="center"/>
    </xf>
    <xf numFmtId="165" fontId="58" fillId="3" borderId="51" xfId="13" applyFont="1" applyFill="1" applyBorder="1"/>
    <xf numFmtId="0" fontId="58" fillId="3" borderId="0" xfId="7" applyFont="1" applyFill="1"/>
    <xf numFmtId="0" fontId="12" fillId="3" borderId="0" xfId="7" applyFont="1" applyFill="1" applyAlignment="1">
      <alignment horizontal="center" vertical="top"/>
    </xf>
    <xf numFmtId="0" fontId="58" fillId="3" borderId="0" xfId="7" applyFont="1" applyFill="1" applyAlignment="1">
      <alignment horizontal="center"/>
    </xf>
    <xf numFmtId="165" fontId="58" fillId="3" borderId="0" xfId="7" applyNumberFormat="1" applyFont="1" applyFill="1"/>
    <xf numFmtId="169" fontId="58" fillId="3" borderId="0" xfId="14" applyNumberFormat="1" applyFont="1" applyFill="1"/>
    <xf numFmtId="164" fontId="58" fillId="3" borderId="0" xfId="7" applyNumberFormat="1" applyFont="1" applyFill="1"/>
    <xf numFmtId="165" fontId="58" fillId="3" borderId="0" xfId="13" applyFont="1" applyFill="1"/>
    <xf numFmtId="166" fontId="58" fillId="3" borderId="0" xfId="14" applyFont="1" applyFill="1"/>
    <xf numFmtId="0" fontId="60" fillId="3" borderId="0" xfId="7" applyFont="1" applyFill="1" applyAlignment="1">
      <alignment horizontal="center"/>
    </xf>
    <xf numFmtId="165" fontId="61" fillId="3" borderId="0" xfId="13" applyFont="1" applyFill="1"/>
    <xf numFmtId="0" fontId="12" fillId="3" borderId="0" xfId="7" applyFont="1" applyFill="1" applyAlignment="1">
      <alignment vertical="top"/>
    </xf>
    <xf numFmtId="164" fontId="62" fillId="3" borderId="0" xfId="7" applyNumberFormat="1" applyFont="1" applyFill="1" applyAlignment="1">
      <alignment horizontal="center"/>
    </xf>
    <xf numFmtId="0" fontId="62" fillId="3" borderId="0" xfId="7" applyFont="1" applyFill="1" applyAlignment="1">
      <alignment horizontal="center"/>
    </xf>
    <xf numFmtId="164" fontId="58" fillId="3" borderId="0" xfId="7" applyNumberFormat="1" applyFont="1" applyFill="1" applyAlignment="1">
      <alignment horizontal="center"/>
    </xf>
    <xf numFmtId="41" fontId="0" fillId="3" borderId="0" xfId="11" applyFont="1" applyFill="1"/>
    <xf numFmtId="0" fontId="21" fillId="0" borderId="0" xfId="10"/>
    <xf numFmtId="0" fontId="21" fillId="0" borderId="0" xfId="10" applyAlignment="1">
      <alignment horizontal="center"/>
    </xf>
    <xf numFmtId="0" fontId="21" fillId="0" borderId="0" xfId="10" applyAlignment="1">
      <alignment horizontal="left"/>
    </xf>
    <xf numFmtId="41" fontId="0" fillId="0" borderId="0" xfId="11" applyFont="1"/>
    <xf numFmtId="170" fontId="25" fillId="3" borderId="57" xfId="10" applyNumberFormat="1" applyFont="1" applyFill="1" applyBorder="1"/>
    <xf numFmtId="170" fontId="33" fillId="5" borderId="57" xfId="12" applyNumberFormat="1" applyFont="1" applyFill="1" applyBorder="1"/>
    <xf numFmtId="170" fontId="33" fillId="5" borderId="57" xfId="10" applyNumberFormat="1" applyFont="1" applyFill="1" applyBorder="1"/>
    <xf numFmtId="170" fontId="25" fillId="3" borderId="57" xfId="12" applyNumberFormat="1" applyFont="1" applyFill="1" applyBorder="1"/>
    <xf numFmtId="170" fontId="30" fillId="3" borderId="57" xfId="10" applyNumberFormat="1" applyFont="1" applyFill="1" applyBorder="1"/>
    <xf numFmtId="170" fontId="48" fillId="3" borderId="57" xfId="10" applyNumberFormat="1" applyFont="1" applyFill="1" applyBorder="1"/>
    <xf numFmtId="170" fontId="37" fillId="3" borderId="57" xfId="10" applyNumberFormat="1" applyFont="1" applyFill="1" applyBorder="1"/>
    <xf numFmtId="170" fontId="38" fillId="4" borderId="57" xfId="12" applyNumberFormat="1" applyFont="1" applyFill="1" applyBorder="1" applyAlignment="1">
      <alignment vertical="top"/>
    </xf>
    <xf numFmtId="170" fontId="38" fillId="4" borderId="57" xfId="10" applyNumberFormat="1" applyFont="1" applyFill="1" applyBorder="1" applyAlignment="1">
      <alignment vertical="top"/>
    </xf>
    <xf numFmtId="170" fontId="30" fillId="3" borderId="57" xfId="12" applyNumberFormat="1" applyFont="1" applyFill="1" applyBorder="1"/>
    <xf numFmtId="170" fontId="38" fillId="3" borderId="57" xfId="10" applyNumberFormat="1" applyFont="1" applyFill="1" applyBorder="1"/>
    <xf numFmtId="170" fontId="25" fillId="5" borderId="57" xfId="10" applyNumberFormat="1" applyFont="1" applyFill="1" applyBorder="1"/>
    <xf numFmtId="170" fontId="27" fillId="3" borderId="57" xfId="10" applyNumberFormat="1" applyFont="1" applyFill="1" applyBorder="1"/>
    <xf numFmtId="170" fontId="12" fillId="3" borderId="57" xfId="10" applyNumberFormat="1" applyFont="1" applyFill="1" applyBorder="1"/>
    <xf numFmtId="170" fontId="38" fillId="4" borderId="57" xfId="12" applyNumberFormat="1" applyFont="1" applyFill="1" applyBorder="1"/>
    <xf numFmtId="170" fontId="38" fillId="4" borderId="57" xfId="10" applyNumberFormat="1" applyFont="1" applyFill="1" applyBorder="1"/>
    <xf numFmtId="170" fontId="33" fillId="5" borderId="57" xfId="12" applyNumberFormat="1" applyFont="1" applyFill="1" applyBorder="1" applyAlignment="1">
      <alignment vertical="top"/>
    </xf>
    <xf numFmtId="170" fontId="33" fillId="5" borderId="57" xfId="10" applyNumberFormat="1" applyFont="1" applyFill="1" applyBorder="1" applyAlignment="1">
      <alignment vertical="top"/>
    </xf>
    <xf numFmtId="170" fontId="53" fillId="3" borderId="57" xfId="12" applyNumberFormat="1" applyFont="1" applyFill="1" applyBorder="1" applyAlignment="1">
      <alignment vertical="top"/>
    </xf>
    <xf numFmtId="170" fontId="25" fillId="3" borderId="57" xfId="10" applyNumberFormat="1" applyFont="1" applyFill="1" applyBorder="1" applyAlignment="1">
      <alignment vertical="top"/>
    </xf>
    <xf numFmtId="170" fontId="32" fillId="3" borderId="57" xfId="10" applyNumberFormat="1" applyFont="1" applyFill="1" applyBorder="1"/>
    <xf numFmtId="170" fontId="25" fillId="3" borderId="84" xfId="10" applyNumberFormat="1" applyFont="1" applyFill="1" applyBorder="1"/>
    <xf numFmtId="170" fontId="25" fillId="3" borderId="83" xfId="10" applyNumberFormat="1" applyFont="1" applyFill="1" applyBorder="1"/>
    <xf numFmtId="170" fontId="25" fillId="3" borderId="83" xfId="11" applyNumberFormat="1" applyFont="1" applyFill="1" applyBorder="1"/>
    <xf numFmtId="170" fontId="58" fillId="3" borderId="87" xfId="13" applyNumberFormat="1" applyFont="1" applyFill="1" applyBorder="1"/>
    <xf numFmtId="170" fontId="58" fillId="3" borderId="48" xfId="13" applyNumberFormat="1" applyFont="1" applyFill="1" applyBorder="1"/>
    <xf numFmtId="170" fontId="58" fillId="3" borderId="88" xfId="13" applyNumberFormat="1" applyFont="1" applyFill="1" applyBorder="1"/>
    <xf numFmtId="170" fontId="58" fillId="3" borderId="50" xfId="13" applyNumberFormat="1" applyFont="1" applyFill="1" applyBorder="1"/>
    <xf numFmtId="170" fontId="58" fillId="3" borderId="90" xfId="13" applyNumberFormat="1" applyFont="1" applyFill="1" applyBorder="1"/>
    <xf numFmtId="170" fontId="58" fillId="3" borderId="57" xfId="13" applyNumberFormat="1" applyFont="1" applyFill="1" applyBorder="1"/>
    <xf numFmtId="170" fontId="58" fillId="3" borderId="89" xfId="13" applyNumberFormat="1" applyFont="1" applyFill="1" applyBorder="1"/>
    <xf numFmtId="170" fontId="58" fillId="3" borderId="13" xfId="13" applyNumberFormat="1" applyFont="1" applyFill="1" applyBorder="1"/>
    <xf numFmtId="170" fontId="58" fillId="3" borderId="91" xfId="13" applyNumberFormat="1" applyFont="1" applyFill="1" applyBorder="1"/>
    <xf numFmtId="170" fontId="58" fillId="3" borderId="53" xfId="13" applyNumberFormat="1" applyFont="1" applyFill="1" applyBorder="1"/>
    <xf numFmtId="170" fontId="58" fillId="3" borderId="56" xfId="13" applyNumberFormat="1" applyFont="1" applyFill="1" applyBorder="1"/>
    <xf numFmtId="170" fontId="58" fillId="3" borderId="92" xfId="13" applyNumberFormat="1" applyFont="1" applyFill="1" applyBorder="1"/>
    <xf numFmtId="170" fontId="58" fillId="3" borderId="0" xfId="13" applyNumberFormat="1" applyFont="1" applyFill="1" applyBorder="1"/>
    <xf numFmtId="170" fontId="58" fillId="3" borderId="93" xfId="13" applyNumberFormat="1" applyFont="1" applyFill="1" applyBorder="1"/>
    <xf numFmtId="170" fontId="58" fillId="3" borderId="94" xfId="13" applyNumberFormat="1" applyFont="1" applyFill="1" applyBorder="1"/>
    <xf numFmtId="170" fontId="58" fillId="3" borderId="97" xfId="7" applyNumberFormat="1" applyFont="1" applyFill="1" applyBorder="1"/>
    <xf numFmtId="170" fontId="58" fillId="3" borderId="101" xfId="7" applyNumberFormat="1" applyFont="1" applyFill="1" applyBorder="1"/>
    <xf numFmtId="170" fontId="60" fillId="3" borderId="106" xfId="7" applyNumberFormat="1" applyFont="1" applyFill="1" applyBorder="1" applyAlignment="1">
      <alignment horizontal="center" vertical="center"/>
    </xf>
    <xf numFmtId="170" fontId="60" fillId="3" borderId="107" xfId="7" applyNumberFormat="1" applyFont="1" applyFill="1" applyBorder="1" applyAlignment="1">
      <alignment horizontal="center" vertical="center"/>
    </xf>
    <xf numFmtId="170" fontId="60" fillId="3" borderId="45" xfId="7" applyNumberFormat="1" applyFont="1" applyFill="1" applyBorder="1" applyAlignment="1">
      <alignment horizontal="center" vertical="center"/>
    </xf>
    <xf numFmtId="170" fontId="60" fillId="3" borderId="43" xfId="7" applyNumberFormat="1" applyFont="1" applyFill="1" applyBorder="1" applyAlignment="1">
      <alignment horizontal="center" vertical="center"/>
    </xf>
    <xf numFmtId="170" fontId="60" fillId="3" borderId="87" xfId="7" applyNumberFormat="1" applyFont="1" applyFill="1" applyBorder="1" applyAlignment="1">
      <alignment horizontal="center" vertical="center"/>
    </xf>
    <xf numFmtId="170" fontId="60" fillId="3" borderId="88" xfId="7" applyNumberFormat="1" applyFont="1" applyFill="1" applyBorder="1" applyAlignment="1">
      <alignment horizontal="center" vertical="center"/>
    </xf>
    <xf numFmtId="170" fontId="58" fillId="3" borderId="90" xfId="7" applyNumberFormat="1" applyFont="1" applyFill="1" applyBorder="1" applyAlignment="1">
      <alignment horizontal="center" vertical="center"/>
    </xf>
    <xf numFmtId="170" fontId="58" fillId="3" borderId="57" xfId="7" applyNumberFormat="1" applyFont="1" applyFill="1" applyBorder="1" applyAlignment="1">
      <alignment horizontal="center" vertical="center"/>
    </xf>
    <xf numFmtId="170" fontId="58" fillId="3" borderId="89" xfId="7" applyNumberFormat="1" applyFont="1" applyFill="1" applyBorder="1" applyAlignment="1">
      <alignment horizontal="center" vertical="center"/>
    </xf>
    <xf numFmtId="170" fontId="58" fillId="3" borderId="53" xfId="7" applyNumberFormat="1" applyFont="1" applyFill="1" applyBorder="1" applyAlignment="1">
      <alignment horizontal="center" vertical="center"/>
    </xf>
    <xf numFmtId="170" fontId="58" fillId="3" borderId="56" xfId="7" applyNumberFormat="1" applyFont="1" applyFill="1" applyBorder="1" applyAlignment="1">
      <alignment horizontal="center" vertical="center"/>
    </xf>
    <xf numFmtId="170" fontId="58" fillId="3" borderId="88" xfId="7" applyNumberFormat="1" applyFont="1" applyFill="1" applyBorder="1" applyAlignment="1">
      <alignment horizontal="center" vertical="center"/>
    </xf>
    <xf numFmtId="170" fontId="58" fillId="3" borderId="87" xfId="7" applyNumberFormat="1" applyFont="1" applyFill="1" applyBorder="1"/>
    <xf numFmtId="170" fontId="58" fillId="3" borderId="48" xfId="7" applyNumberFormat="1" applyFont="1" applyFill="1" applyBorder="1"/>
    <xf numFmtId="170" fontId="58" fillId="3" borderId="88" xfId="7" applyNumberFormat="1" applyFont="1" applyFill="1" applyBorder="1"/>
    <xf numFmtId="170" fontId="58" fillId="3" borderId="50" xfId="7" applyNumberFormat="1" applyFont="1" applyFill="1" applyBorder="1"/>
    <xf numFmtId="170" fontId="58" fillId="3" borderId="49" xfId="7" applyNumberFormat="1" applyFont="1" applyFill="1" applyBorder="1"/>
    <xf numFmtId="170" fontId="58" fillId="3" borderId="108" xfId="13" applyNumberFormat="1" applyFont="1" applyFill="1" applyBorder="1"/>
    <xf numFmtId="0" fontId="6" fillId="0" borderId="0" xfId="15" applyFont="1"/>
    <xf numFmtId="0" fontId="66" fillId="0" borderId="0" xfId="15" applyFont="1" applyAlignment="1">
      <alignment horizontal="center"/>
    </xf>
    <xf numFmtId="0" fontId="5" fillId="0" borderId="0" xfId="15" applyFont="1"/>
    <xf numFmtId="171" fontId="6" fillId="0" borderId="0" xfId="15" applyNumberFormat="1" applyFont="1" applyAlignment="1">
      <alignment horizontal="center"/>
    </xf>
    <xf numFmtId="164" fontId="6" fillId="0" borderId="0" xfId="2" applyFont="1" applyBorder="1"/>
    <xf numFmtId="164" fontId="5" fillId="0" borderId="0" xfId="2" applyFont="1"/>
    <xf numFmtId="0" fontId="6" fillId="0" borderId="0" xfId="15" applyFont="1" applyAlignment="1">
      <alignment horizontal="left" indent="2"/>
    </xf>
    <xf numFmtId="171" fontId="6" fillId="0" borderId="0" xfId="2" applyNumberFormat="1" applyFont="1" applyAlignment="1">
      <alignment horizontal="center"/>
    </xf>
    <xf numFmtId="164" fontId="6" fillId="0" borderId="0" xfId="15" applyNumberFormat="1" applyFont="1"/>
    <xf numFmtId="164" fontId="6" fillId="0" borderId="75" xfId="2" applyFont="1" applyBorder="1"/>
    <xf numFmtId="164" fontId="5" fillId="0" borderId="0" xfId="15" applyNumberFormat="1" applyFont="1"/>
    <xf numFmtId="0" fontId="6" fillId="0" borderId="0" xfId="15" applyFont="1" applyAlignment="1">
      <alignment horizontal="center"/>
    </xf>
    <xf numFmtId="0" fontId="18" fillId="0" borderId="56" xfId="7" applyFont="1" applyBorder="1"/>
    <xf numFmtId="0" fontId="18" fillId="0" borderId="27" xfId="7" applyFont="1" applyBorder="1"/>
    <xf numFmtId="0" fontId="18" fillId="0" borderId="109" xfId="7" applyFont="1" applyBorder="1"/>
    <xf numFmtId="0" fontId="18" fillId="0" borderId="57" xfId="1" applyFont="1" applyBorder="1"/>
    <xf numFmtId="0" fontId="18" fillId="0" borderId="27" xfId="1" applyFont="1" applyBorder="1"/>
    <xf numFmtId="0" fontId="18" fillId="0" borderId="52" xfId="7" applyFont="1" applyBorder="1"/>
    <xf numFmtId="0" fontId="18" fillId="0" borderId="53" xfId="7" applyFont="1" applyBorder="1"/>
    <xf numFmtId="0" fontId="18" fillId="0" borderId="110" xfId="7" applyFont="1" applyBorder="1"/>
    <xf numFmtId="14" fontId="6" fillId="0" borderId="0" xfId="15" applyNumberFormat="1" applyFont="1"/>
    <xf numFmtId="169" fontId="33" fillId="6" borderId="77" xfId="12" applyNumberFormat="1" applyFont="1" applyFill="1" applyBorder="1"/>
    <xf numFmtId="169" fontId="33" fillId="6" borderId="52" xfId="12" applyNumberFormat="1" applyFont="1" applyFill="1" applyBorder="1"/>
    <xf numFmtId="169" fontId="33" fillId="6" borderId="0" xfId="12" applyNumberFormat="1" applyFont="1" applyFill="1" applyBorder="1"/>
    <xf numFmtId="169" fontId="33" fillId="6" borderId="77" xfId="12" applyNumberFormat="1" applyFont="1" applyFill="1" applyBorder="1" applyAlignment="1">
      <alignment vertical="top"/>
    </xf>
    <xf numFmtId="169" fontId="33" fillId="6" borderId="52" xfId="12" applyNumberFormat="1" applyFont="1" applyFill="1" applyBorder="1" applyAlignment="1">
      <alignment vertical="top"/>
    </xf>
    <xf numFmtId="169" fontId="33" fillId="6" borderId="75" xfId="12" applyNumberFormat="1" applyFont="1" applyFill="1" applyBorder="1" applyAlignment="1">
      <alignment vertical="top"/>
    </xf>
    <xf numFmtId="14" fontId="6" fillId="0" borderId="7" xfId="1" applyNumberFormat="1" applyFont="1" applyBorder="1" applyAlignment="1">
      <alignment horizontal="center"/>
    </xf>
    <xf numFmtId="164" fontId="5" fillId="0" borderId="0" xfId="2" applyFont="1" applyAlignment="1">
      <alignment horizontal="left"/>
    </xf>
    <xf numFmtId="0" fontId="14" fillId="0" borderId="0" xfId="1" applyFont="1" applyAlignment="1">
      <alignment horizontal="left"/>
    </xf>
    <xf numFmtId="164" fontId="6" fillId="0" borderId="0" xfId="2" applyFont="1" applyAlignment="1">
      <alignment horizontal="left"/>
    </xf>
    <xf numFmtId="164" fontId="6" fillId="0" borderId="0" xfId="2" applyFont="1" applyAlignment="1">
      <alignment horizontal="center"/>
    </xf>
    <xf numFmtId="164" fontId="5" fillId="0" borderId="0" xfId="2" applyFont="1" applyAlignment="1"/>
    <xf numFmtId="164" fontId="6" fillId="0" borderId="112" xfId="2" applyFont="1" applyBorder="1" applyAlignment="1">
      <alignment horizontal="left"/>
    </xf>
    <xf numFmtId="164" fontId="5" fillId="0" borderId="112" xfId="2" applyFont="1" applyBorder="1" applyAlignment="1"/>
    <xf numFmtId="164" fontId="6" fillId="0" borderId="111" xfId="2" applyFont="1" applyBorder="1" applyAlignment="1">
      <alignment horizontal="left"/>
    </xf>
    <xf numFmtId="164" fontId="5" fillId="0" borderId="118" xfId="2" applyFont="1" applyBorder="1" applyAlignment="1"/>
    <xf numFmtId="164" fontId="6" fillId="0" borderId="114" xfId="2" applyFont="1" applyBorder="1"/>
    <xf numFmtId="164" fontId="6" fillId="0" borderId="113" xfId="2" applyFont="1" applyBorder="1"/>
    <xf numFmtId="164" fontId="69" fillId="0" borderId="116" xfId="2" applyFont="1" applyBorder="1"/>
    <xf numFmtId="164" fontId="69" fillId="0" borderId="0" xfId="2" applyFont="1"/>
    <xf numFmtId="0" fontId="71" fillId="0" borderId="16" xfId="1" applyFont="1" applyBorder="1" applyAlignment="1">
      <alignment horizontal="center"/>
    </xf>
    <xf numFmtId="0" fontId="71" fillId="0" borderId="15" xfId="1" applyFont="1" applyBorder="1" applyAlignment="1">
      <alignment horizontal="center"/>
    </xf>
    <xf numFmtId="0" fontId="71" fillId="0" borderId="15" xfId="1" applyFont="1" applyBorder="1" applyAlignment="1">
      <alignment horizontal="left"/>
    </xf>
    <xf numFmtId="0" fontId="72" fillId="0" borderId="16" xfId="1" applyFont="1" applyBorder="1"/>
    <xf numFmtId="0" fontId="72" fillId="0" borderId="19" xfId="1" applyFont="1" applyBorder="1"/>
    <xf numFmtId="0" fontId="72" fillId="0" borderId="19" xfId="1" quotePrefix="1" applyFont="1" applyBorder="1"/>
    <xf numFmtId="0" fontId="72" fillId="0" borderId="25" xfId="1" quotePrefix="1" applyFont="1" applyBorder="1"/>
    <xf numFmtId="0" fontId="72" fillId="0" borderId="25" xfId="1" applyFont="1" applyBorder="1"/>
    <xf numFmtId="0" fontId="72" fillId="0" borderId="12" xfId="1" applyFont="1" applyBorder="1"/>
    <xf numFmtId="0" fontId="72" fillId="0" borderId="24" xfId="1" applyFont="1" applyBorder="1"/>
    <xf numFmtId="0" fontId="72" fillId="0" borderId="24" xfId="1" quotePrefix="1" applyFont="1" applyBorder="1"/>
    <xf numFmtId="0" fontId="72" fillId="0" borderId="0" xfId="1" quotePrefix="1" applyFont="1"/>
    <xf numFmtId="0" fontId="71" fillId="0" borderId="9" xfId="1" applyFont="1" applyBorder="1" applyAlignment="1">
      <alignment horizontal="center"/>
    </xf>
    <xf numFmtId="0" fontId="71" fillId="0" borderId="9" xfId="1" applyFont="1" applyBorder="1" applyAlignment="1">
      <alignment horizontal="left"/>
    </xf>
    <xf numFmtId="0" fontId="6" fillId="0" borderId="22" xfId="1" quotePrefix="1" applyFont="1" applyBorder="1"/>
    <xf numFmtId="0" fontId="6" fillId="0" borderId="26" xfId="1" applyFont="1" applyBorder="1"/>
    <xf numFmtId="0" fontId="12" fillId="0" borderId="16" xfId="1" quotePrefix="1" applyFont="1" applyBorder="1" applyAlignment="1">
      <alignment horizontal="left"/>
    </xf>
    <xf numFmtId="0" fontId="6" fillId="0" borderId="16" xfId="1" quotePrefix="1" applyFont="1" applyBorder="1"/>
    <xf numFmtId="0" fontId="6" fillId="0" borderId="33" xfId="1" quotePrefix="1" applyFont="1" applyBorder="1"/>
    <xf numFmtId="0" fontId="71" fillId="0" borderId="20" xfId="1" applyFont="1" applyBorder="1" applyAlignment="1">
      <alignment horizontal="center"/>
    </xf>
    <xf numFmtId="0" fontId="71" fillId="0" borderId="20" xfId="1" applyFont="1" applyBorder="1" applyAlignment="1">
      <alignment horizontal="left"/>
    </xf>
    <xf numFmtId="0" fontId="72" fillId="0" borderId="15" xfId="1" applyFont="1" applyBorder="1"/>
    <xf numFmtId="0" fontId="72" fillId="0" borderId="15" xfId="1" quotePrefix="1" applyFont="1" applyBorder="1"/>
    <xf numFmtId="0" fontId="72" fillId="0" borderId="22" xfId="1" quotePrefix="1" applyFont="1" applyBorder="1"/>
    <xf numFmtId="164" fontId="6" fillId="0" borderId="16" xfId="2" applyFont="1" applyFill="1" applyBorder="1"/>
    <xf numFmtId="0" fontId="72" fillId="0" borderId="13" xfId="1" applyFont="1" applyBorder="1"/>
    <xf numFmtId="0" fontId="72" fillId="0" borderId="16" xfId="1" quotePrefix="1" applyFont="1" applyBorder="1"/>
    <xf numFmtId="0" fontId="72" fillId="0" borderId="34" xfId="1" quotePrefix="1" applyFont="1" applyBorder="1"/>
    <xf numFmtId="170" fontId="60" fillId="3" borderId="48" xfId="7" applyNumberFormat="1" applyFont="1" applyFill="1" applyBorder="1" applyAlignment="1">
      <alignment horizontal="center" vertical="center"/>
    </xf>
    <xf numFmtId="0" fontId="58" fillId="3" borderId="56" xfId="7" applyFont="1" applyFill="1" applyBorder="1" applyAlignment="1">
      <alignment horizontal="center" vertical="center"/>
    </xf>
    <xf numFmtId="0" fontId="58" fillId="3" borderId="53" xfId="7" applyFont="1" applyFill="1" applyBorder="1" applyAlignment="1">
      <alignment horizontal="center" vertical="center"/>
    </xf>
    <xf numFmtId="0" fontId="60" fillId="3" borderId="53" xfId="7" applyFont="1" applyFill="1" applyBorder="1" applyAlignment="1">
      <alignment horizontal="center" vertical="center"/>
    </xf>
    <xf numFmtId="0" fontId="60" fillId="3" borderId="43" xfId="7" applyFont="1" applyFill="1" applyBorder="1" applyAlignment="1">
      <alignment horizontal="center" vertical="center"/>
    </xf>
    <xf numFmtId="0" fontId="60" fillId="3" borderId="45" xfId="7" applyFont="1" applyFill="1" applyBorder="1" applyAlignment="1">
      <alignment horizontal="center" vertical="center"/>
    </xf>
    <xf numFmtId="0" fontId="60" fillId="3" borderId="49" xfId="7" applyFont="1" applyFill="1" applyBorder="1" applyAlignment="1">
      <alignment horizontal="center" vertical="center"/>
    </xf>
    <xf numFmtId="0" fontId="60" fillId="3" borderId="75" xfId="7" applyFont="1" applyFill="1" applyBorder="1" applyAlignment="1">
      <alignment horizontal="center" vertical="center"/>
    </xf>
    <xf numFmtId="0" fontId="60" fillId="3" borderId="50" xfId="7" applyFont="1" applyFill="1" applyBorder="1" applyAlignment="1">
      <alignment horizontal="center" vertical="center"/>
    </xf>
    <xf numFmtId="170" fontId="60" fillId="3" borderId="50" xfId="7" applyNumberFormat="1" applyFont="1" applyFill="1" applyBorder="1" applyAlignment="1">
      <alignment horizontal="center" vertical="center"/>
    </xf>
    <xf numFmtId="170" fontId="60" fillId="3" borderId="49" xfId="7" applyNumberFormat="1" applyFont="1" applyFill="1" applyBorder="1" applyAlignment="1">
      <alignment horizontal="center" vertical="center"/>
    </xf>
    <xf numFmtId="165" fontId="58" fillId="3" borderId="0" xfId="13" applyFont="1" applyFill="1" applyBorder="1"/>
    <xf numFmtId="0" fontId="27" fillId="3" borderId="82" xfId="10" applyFont="1" applyFill="1" applyBorder="1" applyAlignment="1">
      <alignment horizontal="center"/>
    </xf>
    <xf numFmtId="0" fontId="25" fillId="3" borderId="57" xfId="10" quotePrefix="1" applyFont="1" applyFill="1" applyBorder="1" applyAlignment="1">
      <alignment horizontal="left"/>
    </xf>
    <xf numFmtId="0" fontId="25" fillId="3" borderId="56" xfId="10" quotePrefix="1" applyFont="1" applyFill="1" applyBorder="1" applyAlignment="1">
      <alignment horizontal="left"/>
    </xf>
    <xf numFmtId="0" fontId="12" fillId="3" borderId="57" xfId="10" quotePrefix="1" applyFont="1" applyFill="1" applyBorder="1" applyAlignment="1">
      <alignment horizontal="left"/>
    </xf>
    <xf numFmtId="0" fontId="12" fillId="3" borderId="56" xfId="10" quotePrefix="1" applyFont="1" applyFill="1" applyBorder="1" applyAlignment="1">
      <alignment horizontal="left"/>
    </xf>
    <xf numFmtId="0" fontId="25" fillId="3" borderId="52" xfId="10" quotePrefix="1" applyFont="1" applyFill="1" applyBorder="1" applyAlignment="1">
      <alignment horizontal="left"/>
    </xf>
    <xf numFmtId="0" fontId="25" fillId="3" borderId="56" xfId="10" quotePrefix="1" applyFont="1" applyFill="1" applyBorder="1" applyAlignment="1">
      <alignment horizontal="left" vertical="top"/>
    </xf>
    <xf numFmtId="0" fontId="25" fillId="3" borderId="52" xfId="10" quotePrefix="1" applyFont="1" applyFill="1" applyBorder="1" applyAlignment="1">
      <alignment horizontal="left" vertical="top"/>
    </xf>
    <xf numFmtId="0" fontId="12" fillId="3" borderId="77" xfId="10" quotePrefix="1" applyFont="1" applyFill="1" applyBorder="1" applyAlignment="1">
      <alignment horizontal="left"/>
    </xf>
    <xf numFmtId="0" fontId="12" fillId="3" borderId="77" xfId="10" applyFont="1" applyFill="1" applyBorder="1" applyAlignment="1">
      <alignment horizontal="left"/>
    </xf>
    <xf numFmtId="0" fontId="12" fillId="3" borderId="52" xfId="10" applyFont="1" applyFill="1" applyBorder="1" applyAlignment="1">
      <alignment horizontal="left"/>
    </xf>
    <xf numFmtId="0" fontId="25" fillId="3" borderId="52" xfId="10" applyFont="1" applyFill="1" applyBorder="1" applyAlignment="1">
      <alignment horizontal="left"/>
    </xf>
    <xf numFmtId="0" fontId="25" fillId="3" borderId="56" xfId="10" applyFont="1" applyFill="1" applyBorder="1" applyAlignment="1">
      <alignment horizontal="left"/>
    </xf>
    <xf numFmtId="0" fontId="29" fillId="5" borderId="56" xfId="10" applyFont="1" applyFill="1" applyBorder="1" applyAlignment="1">
      <alignment horizontal="right" vertical="top"/>
    </xf>
    <xf numFmtId="0" fontId="29" fillId="5" borderId="52" xfId="10" applyFont="1" applyFill="1" applyBorder="1" applyAlignment="1">
      <alignment horizontal="right" vertical="top"/>
    </xf>
    <xf numFmtId="0" fontId="12" fillId="3" borderId="52" xfId="10" quotePrefix="1" applyFont="1" applyFill="1" applyBorder="1" applyAlignment="1">
      <alignment horizontal="left"/>
    </xf>
    <xf numFmtId="0" fontId="29" fillId="5" borderId="57" xfId="10" quotePrefix="1" applyFont="1" applyFill="1" applyBorder="1" applyAlignment="1">
      <alignment horizontal="center" vertical="top"/>
    </xf>
    <xf numFmtId="0" fontId="29" fillId="5" borderId="56" xfId="10" quotePrefix="1" applyFont="1" applyFill="1" applyBorder="1" applyAlignment="1">
      <alignment horizontal="center" vertical="top"/>
    </xf>
    <xf numFmtId="0" fontId="12" fillId="3" borderId="57" xfId="10" quotePrefix="1" applyFont="1" applyFill="1" applyBorder="1" applyAlignment="1">
      <alignment horizontal="center"/>
    </xf>
    <xf numFmtId="0" fontId="29" fillId="5" borderId="57" xfId="10" quotePrefix="1" applyFont="1" applyFill="1" applyBorder="1" applyAlignment="1">
      <alignment horizontal="center"/>
    </xf>
    <xf numFmtId="0" fontId="29" fillId="5" borderId="56" xfId="10" quotePrefix="1" applyFont="1" applyFill="1" applyBorder="1" applyAlignment="1">
      <alignment horizontal="center"/>
    </xf>
    <xf numFmtId="0" fontId="29" fillId="5" borderId="56" xfId="10" quotePrefix="1" applyFont="1" applyFill="1" applyBorder="1" applyAlignment="1">
      <alignment horizontal="center" vertical="top" wrapText="1"/>
    </xf>
    <xf numFmtId="0" fontId="29" fillId="5" borderId="52" xfId="10" quotePrefix="1" applyFont="1" applyFill="1" applyBorder="1" applyAlignment="1">
      <alignment horizontal="center" vertical="top" wrapText="1"/>
    </xf>
    <xf numFmtId="0" fontId="12" fillId="3" borderId="39" xfId="10" quotePrefix="1" applyFont="1" applyFill="1" applyBorder="1" applyAlignment="1">
      <alignment horizontal="left"/>
    </xf>
    <xf numFmtId="0" fontId="12" fillId="3" borderId="56" xfId="10" quotePrefix="1" applyFont="1" applyFill="1" applyBorder="1" applyAlignment="1">
      <alignment horizontal="left" vertical="top" wrapText="1"/>
    </xf>
    <xf numFmtId="0" fontId="12" fillId="3" borderId="52" xfId="10" applyFont="1" applyFill="1" applyBorder="1" applyAlignment="1">
      <alignment horizontal="left" vertical="top" wrapText="1"/>
    </xf>
    <xf numFmtId="0" fontId="32" fillId="3" borderId="56" xfId="10" quotePrefix="1" applyFont="1" applyFill="1" applyBorder="1" applyAlignment="1">
      <alignment horizontal="left"/>
    </xf>
    <xf numFmtId="0" fontId="32" fillId="3" borderId="52" xfId="10" quotePrefix="1" applyFont="1" applyFill="1" applyBorder="1" applyAlignment="1">
      <alignment horizontal="left"/>
    </xf>
    <xf numFmtId="0" fontId="25" fillId="3" borderId="75" xfId="10" applyFont="1" applyFill="1" applyBorder="1" applyAlignment="1">
      <alignment horizontal="center" vertical="top"/>
    </xf>
    <xf numFmtId="0" fontId="26" fillId="3" borderId="1" xfId="7" applyFont="1" applyFill="1" applyBorder="1" applyAlignment="1">
      <alignment horizontal="center" vertical="center"/>
    </xf>
    <xf numFmtId="0" fontId="26" fillId="3" borderId="48" xfId="7" applyFont="1" applyFill="1" applyBorder="1" applyAlignment="1">
      <alignment horizontal="center" vertical="center"/>
    </xf>
    <xf numFmtId="0" fontId="27" fillId="3" borderId="57" xfId="10" applyFont="1" applyFill="1" applyBorder="1" applyAlignment="1">
      <alignment horizontal="center"/>
    </xf>
    <xf numFmtId="0" fontId="12" fillId="0" borderId="15" xfId="1" applyFont="1" applyBorder="1" applyAlignment="1">
      <alignment horizontal="center"/>
    </xf>
    <xf numFmtId="0" fontId="12" fillId="0" borderId="15" xfId="1" applyFont="1" applyBorder="1" applyAlignment="1">
      <alignment horizontal="left"/>
    </xf>
    <xf numFmtId="0" fontId="6" fillId="0" borderId="25" xfId="1" applyFont="1" applyBorder="1"/>
    <xf numFmtId="170" fontId="5" fillId="3" borderId="78" xfId="16" applyNumberFormat="1" applyFont="1" applyFill="1" applyBorder="1" applyAlignment="1">
      <alignment vertical="top" wrapText="1"/>
    </xf>
    <xf numFmtId="170" fontId="5" fillId="3" borderId="57" xfId="16" applyNumberFormat="1" applyFont="1" applyFill="1" applyBorder="1" applyAlignment="1">
      <alignment vertical="top" wrapText="1"/>
    </xf>
    <xf numFmtId="170" fontId="33" fillId="3" borderId="57" xfId="16" applyNumberFormat="1" applyFont="1" applyFill="1" applyBorder="1"/>
    <xf numFmtId="43" fontId="5" fillId="3" borderId="57" xfId="16" applyFont="1" applyFill="1" applyBorder="1" applyAlignment="1">
      <alignment vertical="top" wrapText="1"/>
    </xf>
    <xf numFmtId="43" fontId="33" fillId="3" borderId="57" xfId="16" applyFont="1" applyFill="1" applyBorder="1"/>
    <xf numFmtId="170" fontId="6" fillId="3" borderId="33" xfId="16" applyNumberFormat="1" applyFont="1" applyFill="1" applyBorder="1" applyAlignment="1">
      <alignment vertical="top" wrapText="1"/>
    </xf>
    <xf numFmtId="170" fontId="12" fillId="3" borderId="57" xfId="16" applyNumberFormat="1" applyFont="1" applyFill="1" applyBorder="1"/>
    <xf numFmtId="43" fontId="12" fillId="3" borderId="57" xfId="16" applyFont="1" applyFill="1" applyBorder="1"/>
    <xf numFmtId="0" fontId="3" fillId="3" borderId="0" xfId="10" applyFont="1" applyFill="1"/>
    <xf numFmtId="170" fontId="5" fillId="3" borderId="33" xfId="16" applyNumberFormat="1" applyFont="1" applyFill="1" applyBorder="1" applyAlignment="1">
      <alignment vertical="top" wrapText="1"/>
    </xf>
    <xf numFmtId="170" fontId="29" fillId="3" borderId="57" xfId="16" applyNumberFormat="1" applyFont="1" applyFill="1" applyBorder="1"/>
    <xf numFmtId="170" fontId="25" fillId="3" borderId="57" xfId="16" applyNumberFormat="1" applyFont="1" applyFill="1" applyBorder="1"/>
    <xf numFmtId="170" fontId="6" fillId="3" borderId="79" xfId="16" applyNumberFormat="1" applyFont="1" applyFill="1" applyBorder="1" applyAlignment="1">
      <alignment vertical="top" wrapText="1"/>
    </xf>
    <xf numFmtId="170" fontId="5" fillId="3" borderId="79" xfId="16" applyNumberFormat="1" applyFont="1" applyFill="1" applyBorder="1" applyAlignment="1">
      <alignment vertical="top" wrapText="1"/>
    </xf>
    <xf numFmtId="170" fontId="6" fillId="3" borderId="0" xfId="16" applyNumberFormat="1" applyFont="1" applyFill="1" applyBorder="1" applyAlignment="1">
      <alignment vertical="top" wrapText="1"/>
    </xf>
    <xf numFmtId="170" fontId="6" fillId="3" borderId="52" xfId="16" applyNumberFormat="1" applyFont="1" applyFill="1" applyBorder="1" applyAlignment="1">
      <alignment vertical="top" wrapText="1"/>
    </xf>
    <xf numFmtId="170" fontId="5" fillId="3" borderId="0" xfId="16" applyNumberFormat="1" applyFont="1" applyFill="1" applyBorder="1" applyAlignment="1">
      <alignment vertical="top" wrapText="1"/>
    </xf>
    <xf numFmtId="170" fontId="45" fillId="3" borderId="0" xfId="16" applyNumberFormat="1" applyFont="1" applyFill="1" applyBorder="1"/>
    <xf numFmtId="170" fontId="45" fillId="3" borderId="57" xfId="16" applyNumberFormat="1" applyFont="1" applyFill="1" applyBorder="1"/>
    <xf numFmtId="0" fontId="25" fillId="3" borderId="53" xfId="10" quotePrefix="1" applyFont="1" applyFill="1" applyBorder="1" applyAlignment="1">
      <alignment horizontal="left"/>
    </xf>
    <xf numFmtId="0" fontId="12" fillId="3" borderId="57" xfId="10" quotePrefix="1" applyFont="1" applyFill="1" applyBorder="1" applyAlignment="1">
      <alignment horizontal="center"/>
    </xf>
    <xf numFmtId="0" fontId="2" fillId="3" borderId="0" xfId="10" applyFont="1" applyFill="1"/>
    <xf numFmtId="0" fontId="12" fillId="3" borderId="48" xfId="10" applyFont="1" applyFill="1" applyBorder="1" applyAlignment="1">
      <alignment horizontal="center"/>
    </xf>
    <xf numFmtId="0" fontId="12" fillId="3" borderId="48" xfId="10" quotePrefix="1" applyFont="1" applyFill="1" applyBorder="1" applyAlignment="1">
      <alignment horizontal="center" vertical="top"/>
    </xf>
    <xf numFmtId="0" fontId="12" fillId="3" borderId="2" xfId="10" quotePrefix="1" applyFont="1" applyFill="1" applyBorder="1" applyAlignment="1">
      <alignment horizontal="center" vertical="top"/>
    </xf>
    <xf numFmtId="0" fontId="32" fillId="3" borderId="57" xfId="10" applyFont="1" applyFill="1" applyBorder="1" applyAlignment="1">
      <alignment horizontal="center" vertical="top"/>
    </xf>
    <xf numFmtId="0" fontId="32" fillId="3" borderId="57" xfId="10" quotePrefix="1" applyFont="1" applyFill="1" applyBorder="1" applyAlignment="1">
      <alignment horizontal="center" vertical="top"/>
    </xf>
    <xf numFmtId="0" fontId="32" fillId="3" borderId="1" xfId="10" quotePrefix="1" applyFont="1" applyFill="1" applyBorder="1" applyAlignment="1">
      <alignment horizontal="center" vertical="top"/>
    </xf>
    <xf numFmtId="169" fontId="37" fillId="3" borderId="57" xfId="10" applyNumberFormat="1" applyFont="1" applyFill="1" applyBorder="1"/>
    <xf numFmtId="0" fontId="6" fillId="0" borderId="12" xfId="1" applyFont="1" applyBorder="1" applyAlignment="1">
      <alignment horizontal="right"/>
    </xf>
    <xf numFmtId="0" fontId="71" fillId="0" borderId="19" xfId="1" applyFont="1" applyBorder="1" applyAlignment="1">
      <alignment horizontal="center"/>
    </xf>
    <xf numFmtId="0" fontId="6" fillId="0" borderId="34" xfId="1" quotePrefix="1" applyFont="1" applyBorder="1"/>
    <xf numFmtId="0" fontId="1" fillId="3" borderId="0" xfId="10" applyFont="1" applyFill="1"/>
    <xf numFmtId="14" fontId="6" fillId="0" borderId="13" xfId="1" applyNumberFormat="1" applyFont="1" applyBorder="1"/>
    <xf numFmtId="0" fontId="6" fillId="3" borderId="18" xfId="1" applyFont="1" applyFill="1" applyBorder="1" applyAlignment="1">
      <alignment horizontal="center"/>
    </xf>
    <xf numFmtId="0" fontId="6" fillId="0" borderId="18" xfId="1" applyNumberFormat="1" applyFont="1" applyBorder="1" applyAlignment="1">
      <alignment horizontal="center"/>
    </xf>
    <xf numFmtId="0" fontId="12" fillId="0" borderId="9" xfId="1" applyFont="1" applyBorder="1" applyAlignment="1">
      <alignment horizontal="center"/>
    </xf>
    <xf numFmtId="0" fontId="12" fillId="0" borderId="9" xfId="1" applyFont="1" applyBorder="1" applyAlignment="1">
      <alignment horizontal="left"/>
    </xf>
    <xf numFmtId="0" fontId="12" fillId="0" borderId="121" xfId="1" applyFont="1" applyBorder="1" applyAlignment="1">
      <alignment horizontal="center"/>
    </xf>
    <xf numFmtId="0" fontId="12" fillId="0" borderId="20" xfId="1" applyFont="1" applyBorder="1" applyAlignment="1">
      <alignment horizontal="center"/>
    </xf>
    <xf numFmtId="0" fontId="12" fillId="0" borderId="20" xfId="1" applyFont="1" applyBorder="1" applyAlignment="1">
      <alignment horizontal="left"/>
    </xf>
    <xf numFmtId="0" fontId="5" fillId="0" borderId="0" xfId="1" applyFont="1" applyAlignment="1">
      <alignment horizontal="center"/>
    </xf>
    <xf numFmtId="0" fontId="7" fillId="0" borderId="0" xfId="1" applyFont="1" applyAlignment="1">
      <alignment horizontal="center"/>
    </xf>
    <xf numFmtId="0" fontId="5" fillId="0" borderId="1" xfId="1" applyFont="1" applyBorder="1" applyAlignment="1">
      <alignment horizontal="center" vertical="center"/>
    </xf>
    <xf numFmtId="0" fontId="5" fillId="0" borderId="2" xfId="1" applyFont="1" applyBorder="1" applyAlignment="1">
      <alignment horizontal="center" vertical="center"/>
    </xf>
    <xf numFmtId="0" fontId="68" fillId="0" borderId="0" xfId="1" applyFont="1" applyBorder="1" applyAlignment="1">
      <alignment horizontal="left" vertical="center" wrapText="1"/>
    </xf>
    <xf numFmtId="0" fontId="68" fillId="0" borderId="114" xfId="1" applyFont="1" applyBorder="1" applyAlignment="1">
      <alignment horizontal="left" vertical="center" wrapText="1"/>
    </xf>
    <xf numFmtId="0" fontId="68" fillId="0" borderId="111" xfId="1" applyFont="1" applyBorder="1" applyAlignment="1">
      <alignment horizontal="left" vertical="center" wrapText="1"/>
    </xf>
    <xf numFmtId="0" fontId="68" fillId="0" borderId="113" xfId="1" applyFont="1" applyBorder="1" applyAlignment="1">
      <alignment horizontal="left" vertical="center" wrapText="1"/>
    </xf>
    <xf numFmtId="0" fontId="68" fillId="0" borderId="111" xfId="1" applyFont="1" applyBorder="1" applyAlignment="1">
      <alignment horizontal="left" vertical="center"/>
    </xf>
    <xf numFmtId="0" fontId="70" fillId="3" borderId="115" xfId="1" applyFont="1" applyFill="1" applyBorder="1" applyAlignment="1">
      <alignment horizontal="center" vertical="center"/>
    </xf>
    <xf numFmtId="0" fontId="70" fillId="3" borderId="112" xfId="1" applyFont="1" applyFill="1" applyBorder="1" applyAlignment="1">
      <alignment horizontal="center" vertical="center"/>
    </xf>
    <xf numFmtId="0" fontId="70" fillId="3" borderId="117" xfId="1" applyFont="1" applyFill="1" applyBorder="1" applyAlignment="1">
      <alignment horizontal="center" vertical="center"/>
    </xf>
    <xf numFmtId="0" fontId="70" fillId="3" borderId="111" xfId="1" applyFont="1" applyFill="1" applyBorder="1" applyAlignment="1">
      <alignment horizontal="center" vertical="center"/>
    </xf>
    <xf numFmtId="0" fontId="14" fillId="0" borderId="0" xfId="1" applyFont="1" applyAlignment="1">
      <alignment horizontal="left"/>
    </xf>
    <xf numFmtId="0" fontId="10" fillId="2" borderId="3" xfId="1" applyFont="1" applyFill="1" applyBorder="1" applyAlignment="1">
      <alignment horizontal="center"/>
    </xf>
    <xf numFmtId="0" fontId="10" fillId="2" borderId="5" xfId="1" applyFont="1" applyFill="1" applyBorder="1" applyAlignment="1">
      <alignment horizontal="center"/>
    </xf>
    <xf numFmtId="0" fontId="10" fillId="2" borderId="6" xfId="1" applyFont="1" applyFill="1" applyBorder="1" applyAlignment="1">
      <alignment horizontal="center"/>
    </xf>
    <xf numFmtId="164" fontId="6" fillId="0" borderId="0" xfId="2" applyFont="1" applyAlignment="1">
      <alignment horizontal="center"/>
    </xf>
    <xf numFmtId="164" fontId="6" fillId="0" borderId="119" xfId="2" applyFont="1" applyBorder="1" applyAlignment="1">
      <alignment horizontal="center"/>
    </xf>
    <xf numFmtId="164" fontId="6" fillId="0" borderId="120" xfId="2" applyFont="1" applyBorder="1" applyAlignment="1">
      <alignment horizontal="center"/>
    </xf>
    <xf numFmtId="0" fontId="18" fillId="0" borderId="61" xfId="9" applyFont="1" applyBorder="1" applyAlignment="1">
      <alignment horizontal="right"/>
    </xf>
    <xf numFmtId="0" fontId="18" fillId="0" borderId="62" xfId="9" applyFont="1" applyBorder="1" applyAlignment="1">
      <alignment horizontal="right"/>
    </xf>
    <xf numFmtId="0" fontId="18" fillId="0" borderId="63" xfId="9" applyFont="1" applyBorder="1" applyAlignment="1">
      <alignment horizontal="right"/>
    </xf>
    <xf numFmtId="0" fontId="17" fillId="0" borderId="0" xfId="9" applyFont="1" applyAlignment="1">
      <alignment horizontal="center"/>
    </xf>
    <xf numFmtId="0" fontId="19" fillId="0" borderId="0" xfId="9" applyFont="1" applyAlignment="1">
      <alignment horizontal="center"/>
    </xf>
    <xf numFmtId="0" fontId="17" fillId="0" borderId="36" xfId="9" applyFont="1" applyBorder="1" applyAlignment="1">
      <alignment horizontal="center" vertical="center"/>
    </xf>
    <xf numFmtId="0" fontId="18" fillId="0" borderId="39" xfId="9" applyFont="1" applyBorder="1"/>
    <xf numFmtId="0" fontId="18" fillId="0" borderId="40" xfId="9" applyFont="1" applyBorder="1"/>
    <xf numFmtId="0" fontId="18" fillId="0" borderId="56" xfId="0" applyFont="1" applyBorder="1" applyAlignment="1">
      <alignment horizontal="center"/>
    </xf>
    <xf numFmtId="0" fontId="18" fillId="0" borderId="52" xfId="0" applyFont="1" applyBorder="1" applyAlignment="1">
      <alignment horizontal="center"/>
    </xf>
    <xf numFmtId="0" fontId="6" fillId="0" borderId="0" xfId="15" applyFont="1" applyAlignment="1">
      <alignment horizontal="left"/>
    </xf>
    <xf numFmtId="0" fontId="6" fillId="0" borderId="0" xfId="15" applyFont="1"/>
    <xf numFmtId="0" fontId="7" fillId="0" borderId="0" xfId="15" applyFont="1" applyAlignment="1">
      <alignment horizontal="center"/>
    </xf>
    <xf numFmtId="0" fontId="6" fillId="0" borderId="0" xfId="15" applyFont="1" applyAlignment="1">
      <alignment horizontal="justify" vertical="distributed"/>
    </xf>
    <xf numFmtId="0" fontId="6" fillId="0" borderId="0" xfId="1" applyFont="1" applyAlignment="1">
      <alignment horizontal="left"/>
    </xf>
    <xf numFmtId="164" fontId="6" fillId="0" borderId="0" xfId="1" applyNumberFormat="1" applyFont="1" applyAlignment="1">
      <alignment horizontal="left"/>
    </xf>
    <xf numFmtId="0" fontId="5" fillId="0" borderId="0" xfId="1" applyFont="1" applyAlignment="1">
      <alignment horizontal="left"/>
    </xf>
    <xf numFmtId="0" fontId="6" fillId="0" borderId="0" xfId="15" applyFont="1" applyAlignment="1">
      <alignment horizontal="center"/>
    </xf>
    <xf numFmtId="164" fontId="14" fillId="0" borderId="0" xfId="1" applyNumberFormat="1" applyFont="1" applyAlignment="1">
      <alignment horizontal="left"/>
    </xf>
    <xf numFmtId="0" fontId="23" fillId="3" borderId="0" xfId="7" applyFont="1" applyFill="1" applyAlignment="1">
      <alignment horizontal="center"/>
    </xf>
    <xf numFmtId="0" fontId="24" fillId="3" borderId="0" xfId="10" applyFont="1" applyFill="1" applyAlignment="1">
      <alignment horizontal="center"/>
    </xf>
    <xf numFmtId="0" fontId="25" fillId="3" borderId="65" xfId="10" applyFont="1" applyFill="1" applyBorder="1" applyAlignment="1">
      <alignment horizontal="center" vertical="top"/>
    </xf>
    <xf numFmtId="0" fontId="25" fillId="3" borderId="66" xfId="10" applyFont="1" applyFill="1" applyBorder="1" applyAlignment="1">
      <alignment horizontal="center" vertical="top"/>
    </xf>
    <xf numFmtId="0" fontId="25" fillId="3" borderId="73" xfId="10" applyFont="1" applyFill="1" applyBorder="1" applyAlignment="1">
      <alignment horizontal="center" vertical="top"/>
    </xf>
    <xf numFmtId="0" fontId="25" fillId="3" borderId="0" xfId="10" applyFont="1" applyFill="1" applyAlignment="1">
      <alignment horizontal="center" vertical="top"/>
    </xf>
    <xf numFmtId="0" fontId="25" fillId="3" borderId="74" xfId="10" applyFont="1" applyFill="1" applyBorder="1" applyAlignment="1">
      <alignment horizontal="center" vertical="top"/>
    </xf>
    <xf numFmtId="0" fontId="25" fillId="3" borderId="75" xfId="10" applyFont="1" applyFill="1" applyBorder="1" applyAlignment="1">
      <alignment horizontal="center" vertical="top"/>
    </xf>
    <xf numFmtId="0" fontId="26" fillId="3" borderId="69" xfId="7" applyFont="1" applyFill="1" applyBorder="1" applyAlignment="1">
      <alignment horizontal="center" vertical="center"/>
    </xf>
    <xf numFmtId="0" fontId="26" fillId="3" borderId="43" xfId="7" applyFont="1" applyFill="1" applyBorder="1" applyAlignment="1">
      <alignment horizontal="center" vertical="center"/>
    </xf>
    <xf numFmtId="0" fontId="26" fillId="3" borderId="49" xfId="7" applyFont="1" applyFill="1" applyBorder="1" applyAlignment="1">
      <alignment horizontal="center" vertical="center"/>
    </xf>
    <xf numFmtId="0" fontId="26" fillId="3" borderId="70" xfId="7" applyFont="1" applyFill="1" applyBorder="1" applyAlignment="1">
      <alignment horizontal="center" vertical="center"/>
    </xf>
    <xf numFmtId="0" fontId="26" fillId="3" borderId="45" xfId="7" applyFont="1" applyFill="1" applyBorder="1" applyAlignment="1">
      <alignment horizontal="center" vertical="center"/>
    </xf>
    <xf numFmtId="0" fontId="26" fillId="3" borderId="50" xfId="7" applyFont="1" applyFill="1" applyBorder="1" applyAlignment="1">
      <alignment horizontal="center" vertical="center"/>
    </xf>
    <xf numFmtId="0" fontId="26" fillId="3" borderId="36" xfId="7" applyFont="1" applyFill="1" applyBorder="1" applyAlignment="1">
      <alignment horizontal="center" vertical="center"/>
    </xf>
    <xf numFmtId="0" fontId="26" fillId="3" borderId="1" xfId="7" applyFont="1" applyFill="1" applyBorder="1" applyAlignment="1">
      <alignment horizontal="center" vertical="center"/>
    </xf>
    <xf numFmtId="0" fontId="26" fillId="3" borderId="48" xfId="7" applyFont="1" applyFill="1" applyBorder="1" applyAlignment="1">
      <alignment horizontal="center" vertical="center"/>
    </xf>
    <xf numFmtId="0" fontId="25" fillId="3" borderId="56" xfId="10" quotePrefix="1" applyFont="1" applyFill="1" applyBorder="1" applyAlignment="1">
      <alignment horizontal="left"/>
    </xf>
    <xf numFmtId="0" fontId="25" fillId="3" borderId="52" xfId="10" applyFont="1" applyFill="1" applyBorder="1" applyAlignment="1">
      <alignment horizontal="left"/>
    </xf>
    <xf numFmtId="0" fontId="12" fillId="3" borderId="56" xfId="10" quotePrefix="1" applyFont="1" applyFill="1" applyBorder="1" applyAlignment="1">
      <alignment horizontal="left"/>
    </xf>
    <xf numFmtId="0" fontId="12" fillId="3" borderId="52" xfId="10" applyFont="1" applyFill="1" applyBorder="1" applyAlignment="1">
      <alignment horizontal="left"/>
    </xf>
    <xf numFmtId="0" fontId="32" fillId="3" borderId="56" xfId="10" applyFont="1" applyFill="1" applyBorder="1" applyAlignment="1">
      <alignment horizontal="center"/>
    </xf>
    <xf numFmtId="0" fontId="32" fillId="3" borderId="52" xfId="10" applyFont="1" applyFill="1" applyBorder="1" applyAlignment="1">
      <alignment horizontal="center"/>
    </xf>
    <xf numFmtId="21" fontId="25" fillId="3" borderId="56" xfId="10" applyNumberFormat="1" applyFont="1" applyFill="1" applyBorder="1" applyAlignment="1">
      <alignment horizontal="left"/>
    </xf>
    <xf numFmtId="0" fontId="27" fillId="3" borderId="57" xfId="10" applyFont="1" applyFill="1" applyBorder="1" applyAlignment="1">
      <alignment horizontal="center"/>
    </xf>
    <xf numFmtId="21" fontId="25" fillId="3" borderId="56" xfId="10" quotePrefix="1" applyNumberFormat="1" applyFont="1" applyFill="1" applyBorder="1" applyAlignment="1">
      <alignment horizontal="left"/>
    </xf>
    <xf numFmtId="0" fontId="30" fillId="3" borderId="56" xfId="10" quotePrefix="1" applyFont="1" applyFill="1" applyBorder="1" applyAlignment="1">
      <alignment horizontal="left"/>
    </xf>
    <xf numFmtId="0" fontId="30" fillId="3" borderId="52" xfId="10" applyFont="1" applyFill="1" applyBorder="1" applyAlignment="1">
      <alignment horizontal="left"/>
    </xf>
    <xf numFmtId="0" fontId="12" fillId="3" borderId="52" xfId="10" quotePrefix="1" applyFont="1" applyFill="1" applyBorder="1" applyAlignment="1">
      <alignment horizontal="left"/>
    </xf>
    <xf numFmtId="0" fontId="25" fillId="3" borderId="57" xfId="10" quotePrefix="1" applyFont="1" applyFill="1" applyBorder="1" applyAlignment="1">
      <alignment horizontal="left"/>
    </xf>
    <xf numFmtId="0" fontId="25" fillId="3" borderId="57" xfId="10" applyFont="1" applyFill="1" applyBorder="1" applyAlignment="1">
      <alignment horizontal="left"/>
    </xf>
    <xf numFmtId="0" fontId="25" fillId="3" borderId="56" xfId="10" applyFont="1" applyFill="1" applyBorder="1" applyAlignment="1">
      <alignment horizontal="left"/>
    </xf>
    <xf numFmtId="0" fontId="12" fillId="3" borderId="57" xfId="10" quotePrefix="1" applyFont="1" applyFill="1" applyBorder="1" applyAlignment="1">
      <alignment horizontal="left"/>
    </xf>
    <xf numFmtId="0" fontId="12" fillId="3" borderId="57" xfId="10" applyFont="1" applyFill="1" applyBorder="1" applyAlignment="1">
      <alignment horizontal="left"/>
    </xf>
    <xf numFmtId="0" fontId="12" fillId="3" borderId="56" xfId="10" applyFont="1" applyFill="1" applyBorder="1" applyAlignment="1">
      <alignment horizontal="left"/>
    </xf>
    <xf numFmtId="0" fontId="29" fillId="5" borderId="56" xfId="10" applyFont="1" applyFill="1" applyBorder="1" applyAlignment="1">
      <alignment horizontal="center"/>
    </xf>
    <xf numFmtId="0" fontId="29" fillId="5" borderId="52" xfId="10" applyFont="1" applyFill="1" applyBorder="1" applyAlignment="1">
      <alignment horizontal="center"/>
    </xf>
    <xf numFmtId="0" fontId="32" fillId="3" borderId="56" xfId="10" quotePrefix="1" applyFont="1" applyFill="1" applyBorder="1" applyAlignment="1">
      <alignment horizontal="left"/>
    </xf>
    <xf numFmtId="0" fontId="32" fillId="3" borderId="52" xfId="10" quotePrefix="1" applyFont="1" applyFill="1" applyBorder="1" applyAlignment="1">
      <alignment horizontal="left"/>
    </xf>
    <xf numFmtId="0" fontId="12" fillId="3" borderId="56" xfId="10" quotePrefix="1" applyFont="1" applyFill="1" applyBorder="1" applyAlignment="1">
      <alignment horizontal="center"/>
    </xf>
    <xf numFmtId="0" fontId="12" fillId="3" borderId="52" xfId="10" quotePrefix="1" applyFont="1" applyFill="1" applyBorder="1" applyAlignment="1">
      <alignment horizontal="center"/>
    </xf>
    <xf numFmtId="0" fontId="12" fillId="3" borderId="56" xfId="10" applyFont="1" applyFill="1" applyBorder="1" applyAlignment="1">
      <alignment horizontal="center"/>
    </xf>
    <xf numFmtId="0" fontId="12" fillId="3" borderId="52" xfId="10" applyFont="1" applyFill="1" applyBorder="1" applyAlignment="1">
      <alignment horizontal="center"/>
    </xf>
    <xf numFmtId="0" fontId="37" fillId="4" borderId="56" xfId="10" quotePrefix="1" applyFont="1" applyFill="1" applyBorder="1" applyAlignment="1">
      <alignment horizontal="center"/>
    </xf>
    <xf numFmtId="0" fontId="37" fillId="4" borderId="52" xfId="10" quotePrefix="1" applyFont="1" applyFill="1" applyBorder="1" applyAlignment="1">
      <alignment horizontal="center"/>
    </xf>
    <xf numFmtId="0" fontId="29" fillId="5" borderId="56" xfId="10" quotePrefix="1" applyFont="1" applyFill="1" applyBorder="1" applyAlignment="1">
      <alignment horizontal="center"/>
    </xf>
    <xf numFmtId="0" fontId="29" fillId="5" borderId="52" xfId="10" quotePrefix="1" applyFont="1" applyFill="1" applyBorder="1" applyAlignment="1">
      <alignment horizontal="center"/>
    </xf>
    <xf numFmtId="0" fontId="29" fillId="5" borderId="57" xfId="10" quotePrefix="1" applyFont="1" applyFill="1" applyBorder="1" applyAlignment="1">
      <alignment horizontal="center"/>
    </xf>
    <xf numFmtId="21" fontId="25" fillId="3" borderId="49" xfId="10" quotePrefix="1" applyNumberFormat="1" applyFont="1" applyFill="1" applyBorder="1" applyAlignment="1">
      <alignment horizontal="left"/>
    </xf>
    <xf numFmtId="21" fontId="25" fillId="3" borderId="75" xfId="10" quotePrefix="1" applyNumberFormat="1" applyFont="1" applyFill="1" applyBorder="1" applyAlignment="1">
      <alignment horizontal="left"/>
    </xf>
    <xf numFmtId="0" fontId="25" fillId="3" borderId="52" xfId="10" quotePrefix="1" applyFont="1" applyFill="1" applyBorder="1" applyAlignment="1">
      <alignment horizontal="left"/>
    </xf>
    <xf numFmtId="0" fontId="12" fillId="3" borderId="56" xfId="10" quotePrefix="1" applyFont="1" applyFill="1" applyBorder="1" applyAlignment="1">
      <alignment horizontal="left" vertical="top" wrapText="1"/>
    </xf>
    <xf numFmtId="0" fontId="12" fillId="3" borderId="52" xfId="10" applyFont="1" applyFill="1" applyBorder="1" applyAlignment="1">
      <alignment horizontal="left" vertical="top" wrapText="1"/>
    </xf>
    <xf numFmtId="0" fontId="37" fillId="4" borderId="56" xfId="10" quotePrefix="1" applyFont="1" applyFill="1" applyBorder="1" applyAlignment="1">
      <alignment horizontal="center" vertical="top" wrapText="1"/>
    </xf>
    <xf numFmtId="0" fontId="37" fillId="4" borderId="52" xfId="10" quotePrefix="1" applyFont="1" applyFill="1" applyBorder="1" applyAlignment="1">
      <alignment horizontal="center" vertical="top" wrapText="1"/>
    </xf>
    <xf numFmtId="0" fontId="12" fillId="3" borderId="52" xfId="10" quotePrefix="1" applyFont="1" applyFill="1" applyBorder="1" applyAlignment="1">
      <alignment horizontal="left" vertical="top" wrapText="1"/>
    </xf>
    <xf numFmtId="0" fontId="29" fillId="5" borderId="56" xfId="10" quotePrefix="1" applyFont="1" applyFill="1" applyBorder="1" applyAlignment="1">
      <alignment horizontal="center" vertical="top" wrapText="1"/>
    </xf>
    <xf numFmtId="0" fontId="29" fillId="5" borderId="52" xfId="10" quotePrefix="1" applyFont="1" applyFill="1" applyBorder="1" applyAlignment="1">
      <alignment horizontal="center" vertical="top" wrapText="1"/>
    </xf>
    <xf numFmtId="0" fontId="12" fillId="3" borderId="56" xfId="10" quotePrefix="1" applyFont="1" applyFill="1" applyBorder="1" applyAlignment="1">
      <alignment horizontal="center" vertical="top" wrapText="1"/>
    </xf>
    <xf numFmtId="0" fontId="12" fillId="3" borderId="52" xfId="10" quotePrefix="1" applyFont="1" applyFill="1" applyBorder="1" applyAlignment="1">
      <alignment horizontal="center" vertical="top" wrapText="1"/>
    </xf>
    <xf numFmtId="0" fontId="12" fillId="3" borderId="39" xfId="10" quotePrefix="1" applyFont="1" applyFill="1" applyBorder="1" applyAlignment="1">
      <alignment horizontal="left"/>
    </xf>
    <xf numFmtId="0" fontId="12" fillId="3" borderId="77" xfId="10" quotePrefix="1" applyFont="1" applyFill="1" applyBorder="1" applyAlignment="1">
      <alignment horizontal="left"/>
    </xf>
    <xf numFmtId="0" fontId="33" fillId="5" borderId="56" xfId="10" quotePrefix="1" applyFont="1" applyFill="1" applyBorder="1" applyAlignment="1">
      <alignment horizontal="center" vertical="top" wrapText="1"/>
    </xf>
    <xf numFmtId="0" fontId="33" fillId="5" borderId="52" xfId="10" quotePrefix="1" applyFont="1" applyFill="1" applyBorder="1" applyAlignment="1">
      <alignment horizontal="center" vertical="top" wrapText="1"/>
    </xf>
    <xf numFmtId="0" fontId="12" fillId="3" borderId="53" xfId="10" quotePrefix="1" applyFont="1" applyFill="1" applyBorder="1" applyAlignment="1">
      <alignment horizontal="center"/>
    </xf>
    <xf numFmtId="0" fontId="37" fillId="3" borderId="56" xfId="10" quotePrefix="1" applyFont="1" applyFill="1" applyBorder="1" applyAlignment="1">
      <alignment horizontal="center"/>
    </xf>
    <xf numFmtId="0" fontId="37" fillId="3" borderId="52" xfId="10" quotePrefix="1" applyFont="1" applyFill="1" applyBorder="1" applyAlignment="1">
      <alignment horizontal="center"/>
    </xf>
    <xf numFmtId="0" fontId="37" fillId="4" borderId="56" xfId="10" quotePrefix="1" applyFont="1" applyFill="1" applyBorder="1" applyAlignment="1">
      <alignment horizontal="center" vertical="top"/>
    </xf>
    <xf numFmtId="0" fontId="37" fillId="4" borderId="52" xfId="10" quotePrefix="1" applyFont="1" applyFill="1" applyBorder="1" applyAlignment="1">
      <alignment horizontal="center" vertical="top"/>
    </xf>
    <xf numFmtId="0" fontId="29" fillId="5" borderId="56" xfId="10" quotePrefix="1" applyFont="1" applyFill="1" applyBorder="1" applyAlignment="1">
      <alignment horizontal="center" vertical="top"/>
    </xf>
    <xf numFmtId="0" fontId="29" fillId="5" borderId="52" xfId="10" quotePrefix="1" applyFont="1" applyFill="1" applyBorder="1" applyAlignment="1">
      <alignment horizontal="center" vertical="top"/>
    </xf>
    <xf numFmtId="0" fontId="12" fillId="3" borderId="56" xfId="10" quotePrefix="1" applyFont="1" applyFill="1" applyBorder="1" applyAlignment="1">
      <alignment horizontal="left" vertical="top"/>
    </xf>
    <xf numFmtId="0" fontId="12" fillId="3" borderId="52" xfId="10" quotePrefix="1" applyFont="1" applyFill="1" applyBorder="1" applyAlignment="1">
      <alignment horizontal="left" vertical="top"/>
    </xf>
    <xf numFmtId="0" fontId="12" fillId="3" borderId="57" xfId="10" quotePrefix="1" applyFont="1" applyFill="1" applyBorder="1" applyAlignment="1">
      <alignment horizontal="center"/>
    </xf>
    <xf numFmtId="0" fontId="29" fillId="5" borderId="57" xfId="10" quotePrefix="1" applyFont="1" applyFill="1" applyBorder="1" applyAlignment="1">
      <alignment horizontal="center" vertical="top"/>
    </xf>
    <xf numFmtId="0" fontId="12" fillId="3" borderId="57" xfId="10" quotePrefix="1" applyFont="1" applyFill="1" applyBorder="1" applyAlignment="1">
      <alignment horizontal="left" vertical="top"/>
    </xf>
    <xf numFmtId="0" fontId="25" fillId="3" borderId="57" xfId="10" quotePrefix="1" applyFont="1" applyFill="1" applyBorder="1" applyAlignment="1">
      <alignment horizontal="left" vertical="top"/>
    </xf>
    <xf numFmtId="0" fontId="25" fillId="3" borderId="56" xfId="10" quotePrefix="1" applyFont="1" applyFill="1" applyBorder="1" applyAlignment="1">
      <alignment horizontal="left" vertical="top"/>
    </xf>
    <xf numFmtId="0" fontId="52" fillId="3" borderId="57" xfId="10" quotePrefix="1" applyFont="1" applyFill="1" applyBorder="1" applyAlignment="1">
      <alignment horizontal="center" vertical="top"/>
    </xf>
    <xf numFmtId="0" fontId="52" fillId="3" borderId="56" xfId="10" quotePrefix="1" applyFont="1" applyFill="1" applyBorder="1" applyAlignment="1">
      <alignment horizontal="center" vertical="top"/>
    </xf>
    <xf numFmtId="0" fontId="37" fillId="4" borderId="57" xfId="10" quotePrefix="1" applyFont="1" applyFill="1" applyBorder="1" applyAlignment="1">
      <alignment horizontal="center" vertical="top"/>
    </xf>
    <xf numFmtId="0" fontId="29" fillId="5" borderId="56" xfId="10" quotePrefix="1" applyFont="1" applyFill="1" applyBorder="1" applyAlignment="1">
      <alignment horizontal="left" vertical="top"/>
    </xf>
    <xf numFmtId="0" fontId="29" fillId="5" borderId="52" xfId="10" quotePrefix="1" applyFont="1" applyFill="1" applyBorder="1" applyAlignment="1">
      <alignment horizontal="left" vertical="top"/>
    </xf>
    <xf numFmtId="0" fontId="12" fillId="3" borderId="56" xfId="10" applyFont="1" applyFill="1" applyBorder="1" applyAlignment="1">
      <alignment horizontal="right"/>
    </xf>
    <xf numFmtId="0" fontId="12" fillId="3" borderId="52" xfId="10" applyFont="1" applyFill="1" applyBorder="1" applyAlignment="1">
      <alignment horizontal="right"/>
    </xf>
    <xf numFmtId="0" fontId="29" fillId="5" borderId="56" xfId="10" applyFont="1" applyFill="1" applyBorder="1" applyAlignment="1">
      <alignment horizontal="right" vertical="top"/>
    </xf>
    <xf numFmtId="0" fontId="29" fillId="5" borderId="52" xfId="10" applyFont="1" applyFill="1" applyBorder="1" applyAlignment="1">
      <alignment horizontal="right" vertical="top"/>
    </xf>
    <xf numFmtId="0" fontId="37" fillId="4" borderId="56" xfId="10" applyFont="1" applyFill="1" applyBorder="1" applyAlignment="1">
      <alignment horizontal="right" vertical="top"/>
    </xf>
    <xf numFmtId="0" fontId="37" fillId="4" borderId="52" xfId="10" applyFont="1" applyFill="1" applyBorder="1" applyAlignment="1">
      <alignment horizontal="right" vertical="top"/>
    </xf>
    <xf numFmtId="21" fontId="33" fillId="5" borderId="56" xfId="10" quotePrefix="1" applyNumberFormat="1" applyFont="1" applyFill="1" applyBorder="1" applyAlignment="1">
      <alignment horizontal="left" vertical="top"/>
    </xf>
    <xf numFmtId="0" fontId="33" fillId="5" borderId="52" xfId="10" applyFont="1" applyFill="1" applyBorder="1" applyAlignment="1">
      <alignment horizontal="left" vertical="top"/>
    </xf>
    <xf numFmtId="0" fontId="12" fillId="3" borderId="77" xfId="10" applyFont="1" applyFill="1" applyBorder="1" applyAlignment="1">
      <alignment horizontal="left"/>
    </xf>
    <xf numFmtId="0" fontId="25" fillId="3" borderId="77" xfId="10" quotePrefix="1" applyFont="1" applyFill="1" applyBorder="1" applyAlignment="1">
      <alignment horizontal="left"/>
    </xf>
    <xf numFmtId="0" fontId="25" fillId="3" borderId="77" xfId="10" applyFont="1" applyFill="1" applyBorder="1" applyAlignment="1">
      <alignment horizontal="left"/>
    </xf>
    <xf numFmtId="0" fontId="12" fillId="3" borderId="52" xfId="10" applyFont="1" applyFill="1" applyBorder="1" applyAlignment="1">
      <alignment horizontal="left" vertical="top"/>
    </xf>
    <xf numFmtId="0" fontId="12" fillId="3" borderId="57" xfId="10" applyFont="1" applyFill="1" applyBorder="1" applyAlignment="1">
      <alignment horizontal="left" vertical="top"/>
    </xf>
    <xf numFmtId="0" fontId="12" fillId="3" borderId="56" xfId="10" applyFont="1" applyFill="1" applyBorder="1" applyAlignment="1">
      <alignment horizontal="left" vertical="top"/>
    </xf>
    <xf numFmtId="21" fontId="25" fillId="3" borderId="56" xfId="10" quotePrefix="1" applyNumberFormat="1" applyFont="1" applyFill="1" applyBorder="1" applyAlignment="1">
      <alignment horizontal="left" vertical="top"/>
    </xf>
    <xf numFmtId="0" fontId="25" fillId="3" borderId="52" xfId="10" applyFont="1" applyFill="1" applyBorder="1" applyAlignment="1">
      <alignment horizontal="left" vertical="top"/>
    </xf>
    <xf numFmtId="0" fontId="25" fillId="3" borderId="52" xfId="10" quotePrefix="1" applyFont="1" applyFill="1" applyBorder="1" applyAlignment="1">
      <alignment horizontal="left" vertical="top"/>
    </xf>
    <xf numFmtId="0" fontId="27" fillId="3" borderId="80" xfId="10" applyFont="1" applyFill="1" applyBorder="1" applyAlignment="1">
      <alignment horizontal="center"/>
    </xf>
    <xf numFmtId="0" fontId="27" fillId="3" borderId="81" xfId="10" applyFont="1" applyFill="1" applyBorder="1" applyAlignment="1">
      <alignment horizontal="center"/>
    </xf>
    <xf numFmtId="0" fontId="27" fillId="3" borderId="82" xfId="10" applyFont="1" applyFill="1" applyBorder="1" applyAlignment="1">
      <alignment horizontal="center"/>
    </xf>
    <xf numFmtId="0" fontId="57" fillId="3" borderId="49" xfId="7" applyFont="1" applyFill="1" applyBorder="1" applyAlignment="1">
      <alignment horizontal="center"/>
    </xf>
    <xf numFmtId="0" fontId="57" fillId="3" borderId="75" xfId="7" applyFont="1" applyFill="1" applyBorder="1" applyAlignment="1">
      <alignment horizontal="center"/>
    </xf>
    <xf numFmtId="0" fontId="57" fillId="3" borderId="50" xfId="7" applyFont="1" applyFill="1" applyBorder="1" applyAlignment="1">
      <alignment horizontal="center"/>
    </xf>
    <xf numFmtId="165" fontId="58" fillId="3" borderId="49" xfId="13" applyFont="1" applyFill="1" applyBorder="1" applyAlignment="1">
      <alignment horizontal="left"/>
    </xf>
    <xf numFmtId="0" fontId="21" fillId="3" borderId="75" xfId="10" applyFill="1" applyBorder="1"/>
    <xf numFmtId="0" fontId="21" fillId="3" borderId="86" xfId="10" applyFill="1" applyBorder="1"/>
    <xf numFmtId="0" fontId="57" fillId="3" borderId="56" xfId="7" applyFont="1" applyFill="1" applyBorder="1" applyAlignment="1">
      <alignment horizontal="center"/>
    </xf>
    <xf numFmtId="0" fontId="57" fillId="3" borderId="52" xfId="7" applyFont="1" applyFill="1" applyBorder="1" applyAlignment="1">
      <alignment horizontal="center"/>
    </xf>
    <xf numFmtId="0" fontId="57" fillId="3" borderId="53" xfId="7" applyFont="1" applyFill="1" applyBorder="1" applyAlignment="1">
      <alignment horizontal="center"/>
    </xf>
    <xf numFmtId="165" fontId="58" fillId="3" borderId="57" xfId="13" applyFont="1" applyFill="1" applyBorder="1"/>
    <xf numFmtId="165" fontId="58" fillId="3" borderId="56" xfId="13" applyFont="1" applyFill="1" applyBorder="1"/>
    <xf numFmtId="165" fontId="58" fillId="3" borderId="89" xfId="13" applyFont="1" applyFill="1" applyBorder="1"/>
    <xf numFmtId="0" fontId="56" fillId="3" borderId="39" xfId="10" applyFont="1" applyFill="1" applyBorder="1" applyAlignment="1">
      <alignment horizontal="center"/>
    </xf>
    <xf numFmtId="0" fontId="56" fillId="3" borderId="77" xfId="10" applyFont="1" applyFill="1" applyBorder="1" applyAlignment="1">
      <alignment horizontal="center"/>
    </xf>
    <xf numFmtId="0" fontId="56" fillId="3" borderId="40" xfId="10" applyFont="1" applyFill="1" applyBorder="1" applyAlignment="1">
      <alignment horizontal="center"/>
    </xf>
    <xf numFmtId="0" fontId="58" fillId="3" borderId="56" xfId="7" applyFont="1" applyFill="1" applyBorder="1" applyAlignment="1">
      <alignment horizontal="center"/>
    </xf>
    <xf numFmtId="0" fontId="58" fillId="3" borderId="52" xfId="7" applyFont="1" applyFill="1" applyBorder="1" applyAlignment="1">
      <alignment horizontal="center"/>
    </xf>
    <xf numFmtId="0" fontId="58" fillId="3" borderId="53" xfId="7" applyFont="1" applyFill="1" applyBorder="1" applyAlignment="1">
      <alignment horizontal="center"/>
    </xf>
    <xf numFmtId="165" fontId="58" fillId="3" borderId="0" xfId="13" applyFont="1" applyFill="1" applyBorder="1"/>
    <xf numFmtId="170" fontId="60" fillId="3" borderId="103" xfId="7" applyNumberFormat="1" applyFont="1" applyFill="1" applyBorder="1" applyAlignment="1">
      <alignment horizontal="center" vertical="center"/>
    </xf>
    <xf numFmtId="170" fontId="60" fillId="3" borderId="104" xfId="7" applyNumberFormat="1" applyFont="1" applyFill="1" applyBorder="1" applyAlignment="1">
      <alignment horizontal="center" vertical="center"/>
    </xf>
    <xf numFmtId="170" fontId="60" fillId="3" borderId="105" xfId="7" applyNumberFormat="1" applyFont="1" applyFill="1" applyBorder="1" applyAlignment="1">
      <alignment horizontal="center" vertical="center"/>
    </xf>
    <xf numFmtId="170" fontId="60" fillId="3" borderId="50" xfId="7" applyNumberFormat="1" applyFont="1" applyFill="1" applyBorder="1" applyAlignment="1">
      <alignment horizontal="center" vertical="center"/>
    </xf>
    <xf numFmtId="170" fontId="60" fillId="3" borderId="48" xfId="7" applyNumberFormat="1" applyFont="1" applyFill="1" applyBorder="1" applyAlignment="1">
      <alignment horizontal="center" vertical="center"/>
    </xf>
    <xf numFmtId="170" fontId="60" fillId="3" borderId="49" xfId="7" applyNumberFormat="1" applyFont="1" applyFill="1" applyBorder="1" applyAlignment="1">
      <alignment horizontal="center" vertical="center"/>
    </xf>
    <xf numFmtId="170" fontId="60" fillId="3" borderId="1" xfId="7" applyNumberFormat="1" applyFont="1" applyFill="1" applyBorder="1" applyAlignment="1">
      <alignment horizontal="center" vertical="center"/>
    </xf>
    <xf numFmtId="165" fontId="58" fillId="3" borderId="52" xfId="13" applyFont="1" applyFill="1" applyBorder="1" applyAlignment="1">
      <alignment horizontal="left"/>
    </xf>
    <xf numFmtId="165" fontId="58" fillId="3" borderId="95" xfId="13" applyFont="1" applyFill="1" applyBorder="1" applyAlignment="1">
      <alignment horizontal="left"/>
    </xf>
    <xf numFmtId="0" fontId="12" fillId="3" borderId="39" xfId="7" applyFont="1" applyFill="1" applyBorder="1" applyAlignment="1">
      <alignment horizontal="center" vertical="top"/>
    </xf>
    <xf numFmtId="0" fontId="12" fillId="3" borderId="77" xfId="7" applyFont="1" applyFill="1" applyBorder="1" applyAlignment="1">
      <alignment horizontal="center" vertical="top"/>
    </xf>
    <xf numFmtId="0" fontId="12" fillId="3" borderId="40" xfId="7" applyFont="1" applyFill="1" applyBorder="1" applyAlignment="1">
      <alignment horizontal="center" vertical="top"/>
    </xf>
    <xf numFmtId="0" fontId="12" fillId="3" borderId="100" xfId="7" applyFont="1" applyFill="1" applyBorder="1" applyAlignment="1">
      <alignment horizontal="center" vertical="top"/>
    </xf>
    <xf numFmtId="0" fontId="60" fillId="3" borderId="43" xfId="7" applyFont="1" applyFill="1" applyBorder="1" applyAlignment="1">
      <alignment horizontal="center" vertical="center"/>
    </xf>
    <xf numFmtId="0" fontId="60" fillId="3" borderId="0" xfId="7" applyFont="1" applyFill="1" applyAlignment="1">
      <alignment horizontal="center" vertical="center"/>
    </xf>
    <xf numFmtId="0" fontId="60" fillId="3" borderId="45" xfId="7" applyFont="1" applyFill="1" applyBorder="1" applyAlignment="1">
      <alignment horizontal="center" vertical="center"/>
    </xf>
    <xf numFmtId="0" fontId="60" fillId="3" borderId="49" xfId="7" applyFont="1" applyFill="1" applyBorder="1" applyAlignment="1">
      <alignment horizontal="center" vertical="center"/>
    </xf>
    <xf numFmtId="0" fontId="60" fillId="3" borderId="75" xfId="7" applyFont="1" applyFill="1" applyBorder="1" applyAlignment="1">
      <alignment horizontal="center" vertical="center"/>
    </xf>
    <xf numFmtId="0" fontId="60" fillId="3" borderId="50" xfId="7" applyFont="1" applyFill="1" applyBorder="1" applyAlignment="1">
      <alignment horizontal="center" vertical="center"/>
    </xf>
    <xf numFmtId="0" fontId="58" fillId="3" borderId="56" xfId="7" applyFont="1" applyFill="1" applyBorder="1" applyAlignment="1">
      <alignment horizontal="center" vertical="center"/>
    </xf>
    <xf numFmtId="0" fontId="58" fillId="3" borderId="52" xfId="7" applyFont="1" applyFill="1" applyBorder="1" applyAlignment="1">
      <alignment horizontal="center" vertical="center"/>
    </xf>
    <xf numFmtId="0" fontId="58" fillId="3" borderId="53" xfId="7" applyFont="1" applyFill="1" applyBorder="1" applyAlignment="1">
      <alignment horizontal="center" vertical="center"/>
    </xf>
    <xf numFmtId="0" fontId="60" fillId="3" borderId="56" xfId="7" applyFont="1" applyFill="1" applyBorder="1" applyAlignment="1">
      <alignment horizontal="center" vertical="center"/>
    </xf>
    <xf numFmtId="0" fontId="60" fillId="3" borderId="52" xfId="7" applyFont="1" applyFill="1" applyBorder="1" applyAlignment="1">
      <alignment horizontal="center" vertical="center"/>
    </xf>
    <xf numFmtId="0" fontId="60" fillId="3" borderId="53" xfId="7" applyFont="1" applyFill="1" applyBorder="1" applyAlignment="1">
      <alignment horizontal="center" vertical="center"/>
    </xf>
    <xf numFmtId="0" fontId="6" fillId="3" borderId="7" xfId="1" applyFont="1" applyFill="1" applyBorder="1"/>
    <xf numFmtId="14" fontId="6" fillId="3" borderId="7" xfId="1" applyNumberFormat="1" applyFont="1" applyFill="1" applyBorder="1" applyAlignment="1">
      <alignment horizontal="center"/>
    </xf>
    <xf numFmtId="0" fontId="12" fillId="3" borderId="16" xfId="1" applyFont="1" applyFill="1" applyBorder="1" applyAlignment="1">
      <alignment horizontal="center"/>
    </xf>
    <xf numFmtId="0" fontId="12" fillId="3" borderId="15" xfId="1" quotePrefix="1" applyFont="1" applyFill="1" applyBorder="1" applyAlignment="1">
      <alignment horizontal="center"/>
    </xf>
    <xf numFmtId="0" fontId="12" fillId="3" borderId="15" xfId="1" quotePrefix="1" applyFont="1" applyFill="1" applyBorder="1" applyAlignment="1">
      <alignment horizontal="left"/>
    </xf>
    <xf numFmtId="0" fontId="6" fillId="3" borderId="16" xfId="1" applyFont="1" applyFill="1" applyBorder="1"/>
    <xf numFmtId="0" fontId="6" fillId="3" borderId="19" xfId="1" applyFont="1" applyFill="1" applyBorder="1"/>
    <xf numFmtId="0" fontId="6" fillId="3" borderId="19" xfId="1" quotePrefix="1" applyFont="1" applyFill="1" applyBorder="1"/>
    <xf numFmtId="0" fontId="6" fillId="3" borderId="25" xfId="1" quotePrefix="1" applyFont="1" applyFill="1" applyBorder="1"/>
    <xf numFmtId="0" fontId="6" fillId="3" borderId="18" xfId="1" applyFont="1" applyFill="1" applyBorder="1"/>
    <xf numFmtId="164" fontId="6" fillId="3" borderId="7" xfId="2" applyFont="1" applyFill="1" applyBorder="1"/>
    <xf numFmtId="0" fontId="12" fillId="3" borderId="14" xfId="1" applyFont="1" applyFill="1" applyBorder="1" applyAlignment="1">
      <alignment horizontal="center"/>
    </xf>
    <xf numFmtId="0" fontId="12" fillId="3" borderId="15" xfId="1" applyFont="1" applyFill="1" applyBorder="1" applyAlignment="1">
      <alignment horizontal="center"/>
    </xf>
    <xf numFmtId="0" fontId="12" fillId="3" borderId="15" xfId="1" applyFont="1" applyFill="1" applyBorder="1" applyAlignment="1">
      <alignment horizontal="left"/>
    </xf>
    <xf numFmtId="0" fontId="6" fillId="3" borderId="12" xfId="1" applyFont="1" applyFill="1" applyBorder="1"/>
    <xf numFmtId="0" fontId="6" fillId="3" borderId="24" xfId="1" applyFont="1" applyFill="1" applyBorder="1"/>
    <xf numFmtId="0" fontId="6" fillId="3" borderId="24" xfId="1" quotePrefix="1" applyFont="1" applyFill="1" applyBorder="1"/>
    <xf numFmtId="0" fontId="6" fillId="3" borderId="0" xfId="1" quotePrefix="1" applyFont="1" applyFill="1"/>
    <xf numFmtId="0" fontId="6" fillId="3" borderId="22" xfId="1" quotePrefix="1" applyFont="1" applyFill="1" applyBorder="1"/>
    <xf numFmtId="0" fontId="6" fillId="3" borderId="13" xfId="1" applyFont="1" applyFill="1" applyBorder="1"/>
    <xf numFmtId="0" fontId="12" fillId="3" borderId="9" xfId="1" applyFont="1" applyFill="1" applyBorder="1" applyAlignment="1">
      <alignment horizontal="center"/>
    </xf>
    <xf numFmtId="0" fontId="12" fillId="3" borderId="9" xfId="1" applyFont="1" applyFill="1" applyBorder="1" applyAlignment="1">
      <alignment horizontal="left"/>
    </xf>
    <xf numFmtId="0" fontId="6" fillId="3" borderId="2" xfId="1" applyFont="1" applyFill="1" applyBorder="1"/>
    <xf numFmtId="0" fontId="12" fillId="3" borderId="121" xfId="1" applyFont="1" applyFill="1" applyBorder="1" applyAlignment="1">
      <alignment horizontal="center"/>
    </xf>
    <xf numFmtId="0" fontId="12" fillId="3" borderId="20" xfId="1" applyFont="1" applyFill="1" applyBorder="1" applyAlignment="1">
      <alignment horizontal="center"/>
    </xf>
    <xf numFmtId="0" fontId="12" fillId="3" borderId="20" xfId="1" applyFont="1" applyFill="1" applyBorder="1" applyAlignment="1">
      <alignment horizontal="left"/>
    </xf>
    <xf numFmtId="0" fontId="12" fillId="3" borderId="19" xfId="1" applyFont="1" applyFill="1" applyBorder="1" applyAlignment="1">
      <alignment horizontal="center"/>
    </xf>
    <xf numFmtId="0" fontId="6" fillId="3" borderId="26" xfId="1" applyFont="1" applyFill="1" applyBorder="1"/>
  </cellXfs>
  <cellStyles count="17">
    <cellStyle name="Comma [0] 2" xfId="3" xr:uid="{00000000-0005-0000-0000-000000000000}"/>
    <cellStyle name="Comma [0] 2 2" xfId="11" xr:uid="{00000000-0005-0000-0000-000001000000}"/>
    <cellStyle name="Comma [0] 2 2 2" xfId="13" xr:uid="{00000000-0005-0000-0000-000002000000}"/>
    <cellStyle name="Comma 2" xfId="4" xr:uid="{00000000-0005-0000-0000-000003000000}"/>
    <cellStyle name="Comma 2 2" xfId="12" xr:uid="{00000000-0005-0000-0000-000004000000}"/>
    <cellStyle name="Comma 2 2 2" xfId="14" xr:uid="{00000000-0005-0000-0000-000005000000}"/>
    <cellStyle name="Comma 3" xfId="5" xr:uid="{00000000-0005-0000-0000-000006000000}"/>
    <cellStyle name="Comma 3 2" xfId="16" xr:uid="{00000000-0005-0000-0000-000007000000}"/>
    <cellStyle name="Comma 4" xfId="6" xr:uid="{00000000-0005-0000-0000-000008000000}"/>
    <cellStyle name="Currency [0] 2" xfId="2" xr:uid="{00000000-0005-0000-0000-000009000000}"/>
    <cellStyle name="Normal" xfId="0" builtinId="0"/>
    <cellStyle name="Normal 2" xfId="1" xr:uid="{00000000-0005-0000-0000-00000B000000}"/>
    <cellStyle name="Normal 2 2" xfId="10" xr:uid="{00000000-0005-0000-0000-00000C000000}"/>
    <cellStyle name="Normal 3" xfId="7" xr:uid="{00000000-0005-0000-0000-00000D000000}"/>
    <cellStyle name="Normal 3 2 2" xfId="8" xr:uid="{00000000-0005-0000-0000-00000E000000}"/>
    <cellStyle name="Normal 4" xfId="9" xr:uid="{00000000-0005-0000-0000-00000F000000}"/>
    <cellStyle name="Normal_Register Tutup Kas"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NULL"/></Relationships>
</file>

<file path=xl/drawings/drawing1.xml><?xml version="1.0" encoding="utf-8"?>
<xdr:wsDr xmlns:xdr="http://schemas.openxmlformats.org/drawingml/2006/spreadsheetDrawing" xmlns:a="http://schemas.openxmlformats.org/drawingml/2006/main">
  <xdr:twoCellAnchor editAs="oneCell">
    <xdr:from>
      <xdr:col>19</xdr:col>
      <xdr:colOff>476250</xdr:colOff>
      <xdr:row>3</xdr:row>
      <xdr:rowOff>70907</xdr:rowOff>
    </xdr:from>
    <xdr:to>
      <xdr:col>20</xdr:col>
      <xdr:colOff>314325</xdr:colOff>
      <xdr:row>7</xdr:row>
      <xdr:rowOff>61493</xdr:rowOff>
    </xdr:to>
    <xdr:pic>
      <xdr:nvPicPr>
        <xdr:cNvPr id="2" name="Picture 39" descr="METR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0934700" y="537632"/>
          <a:ext cx="533400" cy="56208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oneCellAnchor>
    <xdr:from>
      <xdr:col>22</xdr:col>
      <xdr:colOff>133348</xdr:colOff>
      <xdr:row>21</xdr:row>
      <xdr:rowOff>76200</xdr:rowOff>
    </xdr:from>
    <xdr:ext cx="3400426" cy="937629"/>
    <xdr:sp macro="" textlink="">
      <xdr:nvSpPr>
        <xdr:cNvPr id="2" name="Rectangle 1">
          <a:extLst>
            <a:ext uri="{FF2B5EF4-FFF2-40B4-BE49-F238E27FC236}">
              <a16:creationId xmlns:a16="http://schemas.microsoft.com/office/drawing/2014/main" id="{00000000-0008-0000-0100-000002000000}"/>
            </a:ext>
          </a:extLst>
        </xdr:cNvPr>
        <xdr:cNvSpPr/>
      </xdr:nvSpPr>
      <xdr:spPr>
        <a:xfrm>
          <a:off x="14639923" y="2962275"/>
          <a:ext cx="3400426" cy="937629"/>
        </a:xfrm>
        <a:prstGeom prst="rect">
          <a:avLst/>
        </a:prstGeom>
        <a:noFill/>
      </xdr:spPr>
      <xdr:txBody>
        <a:bodyPr wrap="square" lIns="91440" tIns="45720" rIns="91440" bIns="45720">
          <a:spAutoFit/>
        </a:bodyPr>
        <a:lstStyle/>
        <a:p>
          <a:pPr algn="ctr"/>
          <a:r>
            <a:rPr lang="id-ID" sz="54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rPr>
            <a:t>NIHIL</a:t>
          </a:r>
        </a:p>
      </xdr:txBody>
    </xdr:sp>
    <xdr:clientData/>
  </xdr:oneCellAnchor>
  <xdr:oneCellAnchor>
    <xdr:from>
      <xdr:col>16</xdr:col>
      <xdr:colOff>733424</xdr:colOff>
      <xdr:row>22</xdr:row>
      <xdr:rowOff>3175</xdr:rowOff>
    </xdr:from>
    <xdr:ext cx="6581775" cy="937629"/>
    <xdr:sp macro="" textlink="">
      <xdr:nvSpPr>
        <xdr:cNvPr id="3" name="Rectangle 2">
          <a:extLst>
            <a:ext uri="{FF2B5EF4-FFF2-40B4-BE49-F238E27FC236}">
              <a16:creationId xmlns:a16="http://schemas.microsoft.com/office/drawing/2014/main" id="{00000000-0008-0000-0100-000003000000}"/>
            </a:ext>
          </a:extLst>
        </xdr:cNvPr>
        <xdr:cNvSpPr/>
      </xdr:nvSpPr>
      <xdr:spPr>
        <a:xfrm flipH="1">
          <a:off x="11458574" y="3022600"/>
          <a:ext cx="6581775" cy="937629"/>
        </a:xfrm>
        <a:prstGeom prst="rect">
          <a:avLst/>
        </a:prstGeom>
        <a:noFill/>
      </xdr:spPr>
      <xdr:txBody>
        <a:bodyPr wrap="square" lIns="91440" tIns="45720" rIns="91440" bIns="45720">
          <a:spAutoFit/>
        </a:bodyPr>
        <a:lstStyle/>
        <a:p>
          <a:pPr algn="ctr"/>
          <a:r>
            <a:rPr lang="id-ID" sz="5400" b="1" cap="none" spc="0">
              <a:ln w="18000">
                <a:solidFill>
                  <a:schemeClr val="accent2">
                    <a:satMod val="140000"/>
                  </a:schemeClr>
                </a:solidFill>
                <a:prstDash val="solid"/>
                <a:miter lim="800000"/>
              </a:ln>
              <a:noFill/>
              <a:effectLst>
                <a:outerShdw blurRad="25500" dist="23000" dir="7020000" algn="tl">
                  <a:srgbClr val="000000">
                    <a:alpha val="50000"/>
                  </a:srgbClr>
                </a:outerShdw>
              </a:effectLst>
            </a:rPr>
            <a:t>NIHIL</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5.%20Mei%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ika/2023/BKU/2023/01.%20JANUARI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KU"/>
      <sheetName val="B Pajak"/>
      <sheetName val="Tu2P Kas"/>
      <sheetName val="Fungsional FIX"/>
    </sheetNames>
    <sheetDataSet>
      <sheetData sheetId="0">
        <row r="227">
          <cell r="P227">
            <v>6483849877</v>
          </cell>
          <cell r="Q227">
            <v>6477075076</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KU"/>
      <sheetName val="Tu2P Kas"/>
      <sheetName val="B Pajak"/>
      <sheetName val="BK - 36"/>
      <sheetName val="BKU (2)"/>
    </sheetNames>
    <sheetDataSet>
      <sheetData sheetId="0">
        <row r="13">
          <cell r="R13">
            <v>0</v>
          </cell>
        </row>
        <row r="63">
          <cell r="R63">
            <v>0</v>
          </cell>
        </row>
        <row r="69">
          <cell r="D69">
            <v>0</v>
          </cell>
          <cell r="E69">
            <v>0</v>
          </cell>
          <cell r="F69">
            <v>0</v>
          </cell>
          <cell r="G69">
            <v>0</v>
          </cell>
          <cell r="H69">
            <v>0</v>
          </cell>
          <cell r="I69">
            <v>0</v>
          </cell>
          <cell r="J69">
            <v>0</v>
          </cell>
          <cell r="K69">
            <v>0</v>
          </cell>
          <cell r="L69">
            <v>0</v>
          </cell>
        </row>
        <row r="73">
          <cell r="Q73" t="str">
            <v>Bendahara Pengeluaran</v>
          </cell>
        </row>
        <row r="77">
          <cell r="J77" t="str">
            <v>JOSE SARMENTO PIEDADE, S. STP., MH.</v>
          </cell>
          <cell r="Q77" t="str">
            <v>SURITANANI</v>
          </cell>
        </row>
        <row r="78">
          <cell r="J78" t="str">
            <v>NIP. 19780210 199810 1 002</v>
          </cell>
          <cell r="Q78" t="str">
            <v>NIP. 19730603 200902 2 0002</v>
          </cell>
        </row>
      </sheetData>
      <sheetData sheetId="1">
        <row r="48">
          <cell r="C48" t="str">
            <v>JOSE SARMENTO PIEDADE, S. STP., MH.</v>
          </cell>
        </row>
        <row r="49">
          <cell r="C49" t="str">
            <v>NIP. 19780210 199810 1 002</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sheetPr>
  <dimension ref="A1:AI292"/>
  <sheetViews>
    <sheetView showGridLines="0" view="pageBreakPreview" topLeftCell="A92" zoomScale="115" zoomScaleSheetLayoutView="115" workbookViewId="0">
      <selection activeCell="J257" sqref="J257"/>
    </sheetView>
  </sheetViews>
  <sheetFormatPr defaultColWidth="9.140625" defaultRowHeight="12" x14ac:dyDescent="0.2"/>
  <cols>
    <col min="1" max="1" width="4.140625" style="1" customWidth="1"/>
    <col min="2" max="2" width="10.42578125" style="1" customWidth="1"/>
    <col min="3" max="3" width="2.28515625" style="2" customWidth="1"/>
    <col min="4" max="12" width="2.28515625" style="1" customWidth="1"/>
    <col min="13" max="13" width="3.140625" style="1" customWidth="1"/>
    <col min="14" max="14" width="5" style="1" customWidth="1"/>
    <col min="15" max="15" width="41.42578125" style="1" customWidth="1"/>
    <col min="16" max="17" width="15.7109375" style="1" customWidth="1"/>
    <col min="18" max="18" width="14.85546875" style="1" customWidth="1"/>
    <col min="19" max="19" width="5.7109375" style="1" customWidth="1"/>
    <col min="20" max="21" width="9.140625" style="1"/>
    <col min="22" max="22" width="11" style="1" customWidth="1"/>
    <col min="23" max="23" width="4.140625" style="1" customWidth="1"/>
    <col min="24" max="26" width="2.7109375" style="1" customWidth="1"/>
    <col min="27" max="27" width="2.28515625" style="1" customWidth="1"/>
    <col min="28" max="28" width="2.140625" style="1" customWidth="1"/>
    <col min="29" max="29" width="2.42578125" style="1" customWidth="1"/>
    <col min="30" max="31" width="2.7109375" style="1" customWidth="1"/>
    <col min="32" max="32" width="42.5703125" style="1" customWidth="1"/>
    <col min="33" max="34" width="16.7109375" style="1" customWidth="1"/>
    <col min="35" max="35" width="14.85546875" style="1" customWidth="1"/>
    <col min="36" max="16384" width="9.140625" style="1"/>
  </cols>
  <sheetData>
    <row r="1" spans="1:18" x14ac:dyDescent="0.2">
      <c r="A1" s="646" t="s">
        <v>0</v>
      </c>
      <c r="B1" s="646"/>
      <c r="C1" s="646"/>
      <c r="D1" s="646"/>
      <c r="E1" s="646"/>
      <c r="F1" s="646"/>
      <c r="G1" s="646"/>
      <c r="H1" s="646"/>
      <c r="I1" s="646"/>
      <c r="J1" s="646"/>
      <c r="K1" s="646"/>
      <c r="L1" s="646"/>
      <c r="M1" s="646"/>
      <c r="N1" s="646"/>
      <c r="O1" s="646"/>
      <c r="P1" s="646"/>
      <c r="Q1" s="646"/>
      <c r="R1" s="646"/>
    </row>
    <row r="2" spans="1:18" ht="12.75" x14ac:dyDescent="0.2">
      <c r="A2" s="647" t="s">
        <v>1</v>
      </c>
      <c r="B2" s="647"/>
      <c r="C2" s="647"/>
      <c r="D2" s="647"/>
      <c r="E2" s="647"/>
      <c r="F2" s="647"/>
      <c r="G2" s="647"/>
      <c r="H2" s="647"/>
      <c r="I2" s="647"/>
      <c r="J2" s="647"/>
      <c r="K2" s="647"/>
      <c r="L2" s="647"/>
      <c r="M2" s="647"/>
      <c r="N2" s="647"/>
      <c r="O2" s="647"/>
      <c r="P2" s="647"/>
      <c r="Q2" s="647"/>
      <c r="R2" s="647"/>
    </row>
    <row r="3" spans="1:18" x14ac:dyDescent="0.2">
      <c r="A3" s="646" t="s">
        <v>2</v>
      </c>
      <c r="B3" s="646"/>
      <c r="C3" s="646"/>
      <c r="D3" s="646"/>
      <c r="E3" s="646"/>
      <c r="F3" s="646"/>
      <c r="G3" s="646"/>
      <c r="H3" s="646"/>
      <c r="I3" s="646"/>
      <c r="J3" s="646"/>
      <c r="K3" s="646"/>
      <c r="L3" s="646"/>
      <c r="M3" s="646"/>
      <c r="N3" s="646"/>
      <c r="O3" s="646"/>
      <c r="P3" s="646"/>
      <c r="Q3" s="646"/>
      <c r="R3" s="646"/>
    </row>
    <row r="4" spans="1:18" ht="13.5" customHeight="1" x14ac:dyDescent="0.2">
      <c r="Q4" s="3"/>
    </row>
    <row r="5" spans="1:18" ht="6" customHeight="1" x14ac:dyDescent="0.2">
      <c r="Q5" s="3"/>
    </row>
    <row r="6" spans="1:18" ht="13.5" customHeight="1" x14ac:dyDescent="0.2">
      <c r="A6" s="1" t="s">
        <v>3</v>
      </c>
      <c r="H6" s="4" t="s">
        <v>4</v>
      </c>
      <c r="I6" s="5" t="s">
        <v>5</v>
      </c>
      <c r="Q6" s="3"/>
    </row>
    <row r="7" spans="1:18" x14ac:dyDescent="0.2">
      <c r="A7" s="1" t="s">
        <v>2</v>
      </c>
      <c r="H7" s="4" t="s">
        <v>4</v>
      </c>
      <c r="I7" s="5" t="s">
        <v>6</v>
      </c>
    </row>
    <row r="8" spans="1:18" ht="6" customHeight="1" x14ac:dyDescent="0.2">
      <c r="P8" s="2"/>
      <c r="Q8" s="6"/>
      <c r="R8" s="7"/>
    </row>
    <row r="9" spans="1:18" ht="10.5" customHeight="1" x14ac:dyDescent="0.2">
      <c r="A9" s="8" t="s">
        <v>7</v>
      </c>
      <c r="B9" s="648" t="s">
        <v>8</v>
      </c>
      <c r="C9" s="648" t="s">
        <v>9</v>
      </c>
      <c r="D9" s="648"/>
      <c r="E9" s="648"/>
      <c r="F9" s="648"/>
      <c r="G9" s="648"/>
      <c r="H9" s="648"/>
      <c r="I9" s="648"/>
      <c r="J9" s="648"/>
      <c r="K9" s="648"/>
      <c r="L9" s="648"/>
      <c r="M9" s="648"/>
      <c r="N9" s="648"/>
      <c r="O9" s="648" t="s">
        <v>10</v>
      </c>
      <c r="P9" s="648" t="s">
        <v>11</v>
      </c>
      <c r="Q9" s="648" t="s">
        <v>12</v>
      </c>
      <c r="R9" s="648" t="s">
        <v>13</v>
      </c>
    </row>
    <row r="10" spans="1:18" ht="12.75" thickBot="1" x14ac:dyDescent="0.25">
      <c r="A10" s="9" t="s">
        <v>14</v>
      </c>
      <c r="B10" s="649"/>
      <c r="C10" s="649"/>
      <c r="D10" s="649"/>
      <c r="E10" s="649"/>
      <c r="F10" s="649"/>
      <c r="G10" s="649"/>
      <c r="H10" s="649"/>
      <c r="I10" s="649"/>
      <c r="J10" s="649"/>
      <c r="K10" s="649"/>
      <c r="L10" s="649"/>
      <c r="M10" s="649"/>
      <c r="N10" s="649"/>
      <c r="O10" s="649"/>
      <c r="P10" s="649"/>
      <c r="Q10" s="649"/>
      <c r="R10" s="649"/>
    </row>
    <row r="11" spans="1:18" ht="13.5" thickTop="1" thickBot="1" x14ac:dyDescent="0.25">
      <c r="A11" s="10">
        <v>1</v>
      </c>
      <c r="B11" s="11">
        <v>2</v>
      </c>
      <c r="C11" s="660">
        <v>3</v>
      </c>
      <c r="D11" s="661"/>
      <c r="E11" s="661"/>
      <c r="F11" s="661"/>
      <c r="G11" s="661"/>
      <c r="H11" s="661"/>
      <c r="I11" s="661"/>
      <c r="J11" s="661"/>
      <c r="K11" s="661"/>
      <c r="L11" s="661"/>
      <c r="M11" s="661"/>
      <c r="N11" s="662"/>
      <c r="O11" s="12">
        <v>4</v>
      </c>
      <c r="P11" s="13" t="s">
        <v>15</v>
      </c>
      <c r="Q11" s="13" t="s">
        <v>16</v>
      </c>
      <c r="R11" s="14" t="s">
        <v>17</v>
      </c>
    </row>
    <row r="12" spans="1:18" ht="3.95" customHeight="1" thickTop="1" x14ac:dyDescent="0.2">
      <c r="A12" s="15"/>
      <c r="B12" s="16"/>
      <c r="C12" s="17"/>
      <c r="D12" s="18"/>
      <c r="E12" s="18"/>
      <c r="F12" s="18"/>
      <c r="G12" s="18"/>
      <c r="H12" s="18"/>
      <c r="I12" s="18"/>
      <c r="J12" s="18"/>
      <c r="K12" s="18"/>
      <c r="L12" s="18"/>
      <c r="M12" s="18"/>
      <c r="N12" s="19"/>
      <c r="O12" s="15"/>
      <c r="P12" s="20"/>
      <c r="Q12" s="20"/>
      <c r="R12" s="20"/>
    </row>
    <row r="13" spans="1:18" ht="12.75" customHeight="1" x14ac:dyDescent="0.2">
      <c r="A13" s="15"/>
      <c r="B13" s="21"/>
      <c r="C13" s="17"/>
      <c r="D13" s="18"/>
      <c r="E13" s="18"/>
      <c r="F13" s="18"/>
      <c r="G13" s="18"/>
      <c r="H13" s="18"/>
      <c r="I13" s="22"/>
      <c r="J13" s="18"/>
      <c r="K13" s="18"/>
      <c r="L13" s="18"/>
      <c r="M13" s="18"/>
      <c r="N13" s="19"/>
      <c r="O13" s="23" t="s">
        <v>18</v>
      </c>
      <c r="P13" s="24">
        <f>[1]BKU!$P$227</f>
        <v>6483849877</v>
      </c>
      <c r="Q13" s="24">
        <f>[1]BKU!$Q$227</f>
        <v>6477075076</v>
      </c>
      <c r="R13" s="24">
        <f>P13-Q13</f>
        <v>6774801</v>
      </c>
    </row>
    <row r="14" spans="1:18" ht="12.75" customHeight="1" x14ac:dyDescent="0.2">
      <c r="A14" s="37"/>
      <c r="B14" s="38"/>
      <c r="C14" s="634"/>
      <c r="D14" s="18"/>
      <c r="E14" s="18"/>
      <c r="F14" s="18"/>
      <c r="G14" s="18"/>
      <c r="H14" s="18"/>
      <c r="I14" s="22"/>
      <c r="J14" s="18"/>
      <c r="K14" s="18"/>
      <c r="L14" s="18"/>
      <c r="M14" s="18"/>
      <c r="N14" s="19"/>
      <c r="O14" s="25"/>
      <c r="P14" s="20"/>
      <c r="Q14" s="20"/>
      <c r="R14" s="20"/>
    </row>
    <row r="15" spans="1:18" ht="12.75" customHeight="1" x14ac:dyDescent="0.2">
      <c r="A15" s="832">
        <v>1</v>
      </c>
      <c r="B15" s="833">
        <v>46175</v>
      </c>
      <c r="C15" s="834"/>
      <c r="D15" s="835"/>
      <c r="E15" s="835"/>
      <c r="F15" s="835"/>
      <c r="G15" s="835"/>
      <c r="H15" s="836"/>
      <c r="I15" s="837"/>
      <c r="J15" s="838"/>
      <c r="K15" s="839"/>
      <c r="L15" s="839"/>
      <c r="M15" s="839"/>
      <c r="N15" s="840"/>
      <c r="O15" s="841" t="s">
        <v>645</v>
      </c>
      <c r="P15" s="842"/>
      <c r="Q15" s="842"/>
      <c r="R15" s="842"/>
    </row>
    <row r="16" spans="1:18" ht="12.75" customHeight="1" x14ac:dyDescent="0.2">
      <c r="A16" s="832"/>
      <c r="B16" s="833"/>
      <c r="C16" s="834"/>
      <c r="D16" s="835"/>
      <c r="E16" s="835"/>
      <c r="F16" s="835"/>
      <c r="G16" s="835"/>
      <c r="H16" s="836"/>
      <c r="I16" s="837"/>
      <c r="J16" s="838"/>
      <c r="K16" s="839"/>
      <c r="L16" s="839"/>
      <c r="M16" s="839"/>
      <c r="N16" s="840"/>
      <c r="O16" s="841" t="s">
        <v>646</v>
      </c>
      <c r="P16" s="842"/>
      <c r="Q16" s="842"/>
      <c r="R16" s="842"/>
    </row>
    <row r="17" spans="1:18" ht="12.75" customHeight="1" x14ac:dyDescent="0.2">
      <c r="A17" s="832"/>
      <c r="B17" s="833"/>
      <c r="C17" s="834"/>
      <c r="D17" s="835"/>
      <c r="E17" s="835"/>
      <c r="F17" s="835"/>
      <c r="G17" s="835"/>
      <c r="H17" s="836"/>
      <c r="I17" s="837"/>
      <c r="J17" s="838"/>
      <c r="K17" s="839"/>
      <c r="L17" s="839"/>
      <c r="M17" s="839"/>
      <c r="N17" s="840"/>
      <c r="O17" s="841" t="s">
        <v>647</v>
      </c>
      <c r="P17" s="842"/>
      <c r="Q17" s="842"/>
      <c r="R17" s="842"/>
    </row>
    <row r="18" spans="1:18" ht="12.75" customHeight="1" x14ac:dyDescent="0.2">
      <c r="A18" s="832"/>
      <c r="B18" s="833"/>
      <c r="C18" s="834"/>
      <c r="D18" s="835"/>
      <c r="E18" s="835"/>
      <c r="F18" s="835"/>
      <c r="G18" s="835"/>
      <c r="H18" s="836"/>
      <c r="I18" s="837"/>
      <c r="J18" s="838"/>
      <c r="K18" s="839"/>
      <c r="L18" s="839"/>
      <c r="M18" s="839"/>
      <c r="N18" s="840"/>
      <c r="O18" s="841" t="s">
        <v>648</v>
      </c>
      <c r="P18" s="842"/>
      <c r="Q18" s="842"/>
      <c r="R18" s="842"/>
    </row>
    <row r="19" spans="1:18" ht="12.75" customHeight="1" x14ac:dyDescent="0.2">
      <c r="A19" s="832"/>
      <c r="B19" s="833"/>
      <c r="C19" s="834"/>
      <c r="D19" s="835"/>
      <c r="E19" s="835"/>
      <c r="F19" s="835"/>
      <c r="G19" s="835"/>
      <c r="H19" s="836"/>
      <c r="I19" s="837"/>
      <c r="J19" s="838"/>
      <c r="K19" s="839"/>
      <c r="L19" s="839"/>
      <c r="M19" s="839"/>
      <c r="N19" s="840"/>
      <c r="O19" s="841" t="s">
        <v>486</v>
      </c>
      <c r="P19" s="842">
        <v>23064376</v>
      </c>
      <c r="Q19" s="842">
        <v>0</v>
      </c>
      <c r="R19" s="842"/>
    </row>
    <row r="20" spans="1:18" ht="12.75" customHeight="1" x14ac:dyDescent="0.2">
      <c r="A20" s="832"/>
      <c r="B20" s="833"/>
      <c r="C20" s="834"/>
      <c r="D20" s="835"/>
      <c r="E20" s="835"/>
      <c r="F20" s="835"/>
      <c r="G20" s="835"/>
      <c r="H20" s="836"/>
      <c r="I20" s="837"/>
      <c r="J20" s="838"/>
      <c r="K20" s="839"/>
      <c r="L20" s="839"/>
      <c r="M20" s="839"/>
      <c r="N20" s="840"/>
      <c r="O20" s="841"/>
      <c r="P20" s="842"/>
      <c r="Q20" s="842"/>
      <c r="R20" s="842"/>
    </row>
    <row r="21" spans="1:18" ht="12.75" customHeight="1" x14ac:dyDescent="0.2">
      <c r="A21" s="832">
        <v>2</v>
      </c>
      <c r="B21" s="833">
        <v>46175</v>
      </c>
      <c r="C21" s="843"/>
      <c r="D21" s="844"/>
      <c r="E21" s="844"/>
      <c r="F21" s="844"/>
      <c r="G21" s="844"/>
      <c r="H21" s="845"/>
      <c r="I21" s="846">
        <v>5</v>
      </c>
      <c r="J21" s="847">
        <v>1</v>
      </c>
      <c r="K21" s="847">
        <v>1</v>
      </c>
      <c r="L21" s="848" t="s">
        <v>19</v>
      </c>
      <c r="M21" s="848" t="s">
        <v>19</v>
      </c>
      <c r="N21" s="849" t="s">
        <v>483</v>
      </c>
      <c r="O21" s="841" t="s">
        <v>149</v>
      </c>
      <c r="P21" s="842">
        <v>0</v>
      </c>
      <c r="Q21" s="842">
        <v>18272600</v>
      </c>
      <c r="R21" s="842"/>
    </row>
    <row r="22" spans="1:18" ht="12.75" customHeight="1" x14ac:dyDescent="0.2">
      <c r="A22" s="832">
        <v>3</v>
      </c>
      <c r="B22" s="833">
        <v>46175</v>
      </c>
      <c r="C22" s="834"/>
      <c r="D22" s="844"/>
      <c r="E22" s="844"/>
      <c r="F22" s="844"/>
      <c r="G22" s="844"/>
      <c r="H22" s="845"/>
      <c r="I22" s="846">
        <v>5</v>
      </c>
      <c r="J22" s="847">
        <v>1</v>
      </c>
      <c r="K22" s="847">
        <v>1</v>
      </c>
      <c r="L22" s="848" t="s">
        <v>19</v>
      </c>
      <c r="M22" s="848" t="s">
        <v>20</v>
      </c>
      <c r="N22" s="849" t="s">
        <v>483</v>
      </c>
      <c r="O22" s="841" t="s">
        <v>484</v>
      </c>
      <c r="P22" s="842">
        <v>0</v>
      </c>
      <c r="Q22" s="842">
        <v>2005634</v>
      </c>
      <c r="R22" s="842"/>
    </row>
    <row r="23" spans="1:18" ht="12.75" customHeight="1" x14ac:dyDescent="0.2">
      <c r="A23" s="832">
        <v>4</v>
      </c>
      <c r="B23" s="833">
        <v>46175</v>
      </c>
      <c r="C23" s="834"/>
      <c r="D23" s="844"/>
      <c r="E23" s="844"/>
      <c r="F23" s="844"/>
      <c r="G23" s="844"/>
      <c r="H23" s="845"/>
      <c r="I23" s="846">
        <v>5</v>
      </c>
      <c r="J23" s="847">
        <v>1</v>
      </c>
      <c r="K23" s="847">
        <v>1</v>
      </c>
      <c r="L23" s="848" t="s">
        <v>19</v>
      </c>
      <c r="M23" s="848" t="s">
        <v>23</v>
      </c>
      <c r="N23" s="849" t="s">
        <v>483</v>
      </c>
      <c r="O23" s="841" t="s">
        <v>160</v>
      </c>
      <c r="P23" s="842">
        <v>0</v>
      </c>
      <c r="Q23" s="842">
        <v>1265000</v>
      </c>
      <c r="R23" s="842"/>
    </row>
    <row r="24" spans="1:18" ht="12.75" customHeight="1" x14ac:dyDescent="0.2">
      <c r="A24" s="832">
        <v>5</v>
      </c>
      <c r="B24" s="833">
        <v>46175</v>
      </c>
      <c r="C24" s="834"/>
      <c r="D24" s="844"/>
      <c r="E24" s="844"/>
      <c r="F24" s="844"/>
      <c r="G24" s="844"/>
      <c r="H24" s="845"/>
      <c r="I24" s="846">
        <v>5</v>
      </c>
      <c r="J24" s="847">
        <v>1</v>
      </c>
      <c r="K24" s="847">
        <v>1</v>
      </c>
      <c r="L24" s="848" t="s">
        <v>19</v>
      </c>
      <c r="M24" s="848" t="s">
        <v>24</v>
      </c>
      <c r="N24" s="849" t="s">
        <v>483</v>
      </c>
      <c r="O24" s="841" t="s">
        <v>163</v>
      </c>
      <c r="P24" s="842">
        <v>0</v>
      </c>
      <c r="Q24" s="842">
        <v>1520820</v>
      </c>
      <c r="R24" s="842"/>
    </row>
    <row r="25" spans="1:18" ht="12.75" customHeight="1" x14ac:dyDescent="0.2">
      <c r="A25" s="832">
        <v>6</v>
      </c>
      <c r="B25" s="833">
        <v>46175</v>
      </c>
      <c r="C25" s="834"/>
      <c r="D25" s="844"/>
      <c r="E25" s="844"/>
      <c r="F25" s="844"/>
      <c r="G25" s="844"/>
      <c r="H25" s="845"/>
      <c r="I25" s="846">
        <v>5</v>
      </c>
      <c r="J25" s="847">
        <v>1</v>
      </c>
      <c r="K25" s="847">
        <v>1</v>
      </c>
      <c r="L25" s="848" t="s">
        <v>19</v>
      </c>
      <c r="M25" s="848" t="s">
        <v>26</v>
      </c>
      <c r="N25" s="849" t="s">
        <v>483</v>
      </c>
      <c r="O25" s="841" t="s">
        <v>485</v>
      </c>
      <c r="P25" s="842">
        <v>0</v>
      </c>
      <c r="Q25" s="842">
        <v>322</v>
      </c>
      <c r="R25" s="842"/>
    </row>
    <row r="26" spans="1:18" ht="12.75" customHeight="1" x14ac:dyDescent="0.2">
      <c r="A26" s="832"/>
      <c r="B26" s="833"/>
      <c r="C26" s="834"/>
      <c r="D26" s="835"/>
      <c r="E26" s="835"/>
      <c r="F26" s="835"/>
      <c r="G26" s="835"/>
      <c r="H26" s="836"/>
      <c r="I26" s="837"/>
      <c r="J26" s="838"/>
      <c r="K26" s="838"/>
      <c r="L26" s="839"/>
      <c r="M26" s="839"/>
      <c r="N26" s="840"/>
      <c r="O26" s="841"/>
      <c r="P26" s="842"/>
      <c r="Q26" s="842"/>
      <c r="R26" s="842"/>
    </row>
    <row r="27" spans="1:18" ht="12.75" customHeight="1" x14ac:dyDescent="0.2">
      <c r="A27" s="832">
        <v>7</v>
      </c>
      <c r="B27" s="833">
        <v>46175</v>
      </c>
      <c r="C27" s="834"/>
      <c r="D27" s="835"/>
      <c r="E27" s="835"/>
      <c r="F27" s="835"/>
      <c r="G27" s="835"/>
      <c r="H27" s="836"/>
      <c r="I27" s="837"/>
      <c r="J27" s="838"/>
      <c r="K27" s="838"/>
      <c r="L27" s="839"/>
      <c r="M27" s="839"/>
      <c r="N27" s="840"/>
      <c r="O27" s="841" t="s">
        <v>649</v>
      </c>
      <c r="P27" s="842"/>
      <c r="Q27" s="842"/>
      <c r="R27" s="842"/>
    </row>
    <row r="28" spans="1:18" ht="12.75" customHeight="1" x14ac:dyDescent="0.2">
      <c r="A28" s="832"/>
      <c r="B28" s="833"/>
      <c r="C28" s="834"/>
      <c r="D28" s="835"/>
      <c r="E28" s="835"/>
      <c r="F28" s="835"/>
      <c r="G28" s="835"/>
      <c r="H28" s="836"/>
      <c r="I28" s="837"/>
      <c r="J28" s="838"/>
      <c r="K28" s="839"/>
      <c r="L28" s="839"/>
      <c r="M28" s="839"/>
      <c r="N28" s="840"/>
      <c r="O28" s="841" t="s">
        <v>650</v>
      </c>
      <c r="P28" s="842"/>
      <c r="Q28" s="842"/>
      <c r="R28" s="842"/>
    </row>
    <row r="29" spans="1:18" ht="12.75" customHeight="1" x14ac:dyDescent="0.2">
      <c r="A29" s="832"/>
      <c r="B29" s="833"/>
      <c r="C29" s="834"/>
      <c r="D29" s="835"/>
      <c r="E29" s="835"/>
      <c r="F29" s="835"/>
      <c r="G29" s="835"/>
      <c r="H29" s="836"/>
      <c r="I29" s="837"/>
      <c r="J29" s="838"/>
      <c r="K29" s="839"/>
      <c r="L29" s="839"/>
      <c r="M29" s="839"/>
      <c r="N29" s="840"/>
      <c r="O29" s="841" t="s">
        <v>651</v>
      </c>
      <c r="P29" s="842"/>
      <c r="Q29" s="842"/>
      <c r="R29" s="842"/>
    </row>
    <row r="30" spans="1:18" ht="12.75" customHeight="1" x14ac:dyDescent="0.2">
      <c r="A30" s="832"/>
      <c r="B30" s="833"/>
      <c r="C30" s="834"/>
      <c r="D30" s="835"/>
      <c r="E30" s="835"/>
      <c r="F30" s="835"/>
      <c r="G30" s="835"/>
      <c r="H30" s="836"/>
      <c r="I30" s="837"/>
      <c r="J30" s="838"/>
      <c r="K30" s="839"/>
      <c r="L30" s="839"/>
      <c r="M30" s="839"/>
      <c r="N30" s="840"/>
      <c r="O30" s="841" t="s">
        <v>496</v>
      </c>
      <c r="P30" s="842"/>
      <c r="Q30" s="842"/>
      <c r="R30" s="842"/>
    </row>
    <row r="31" spans="1:18" ht="12.75" customHeight="1" x14ac:dyDescent="0.2">
      <c r="A31" s="832"/>
      <c r="B31" s="833"/>
      <c r="C31" s="834"/>
      <c r="D31" s="835"/>
      <c r="E31" s="835"/>
      <c r="F31" s="835"/>
      <c r="G31" s="835"/>
      <c r="H31" s="836"/>
      <c r="I31" s="837"/>
      <c r="J31" s="838"/>
      <c r="K31" s="839"/>
      <c r="L31" s="839"/>
      <c r="M31" s="839"/>
      <c r="N31" s="840"/>
      <c r="O31" s="841" t="s">
        <v>497</v>
      </c>
      <c r="P31" s="842">
        <v>420570135</v>
      </c>
      <c r="Q31" s="842">
        <v>0</v>
      </c>
      <c r="R31" s="842"/>
    </row>
    <row r="32" spans="1:18" ht="12.75" customHeight="1" x14ac:dyDescent="0.2">
      <c r="A32" s="832"/>
      <c r="B32" s="833"/>
      <c r="C32" s="834"/>
      <c r="D32" s="835"/>
      <c r="E32" s="835"/>
      <c r="F32" s="835"/>
      <c r="G32" s="835"/>
      <c r="H32" s="836"/>
      <c r="I32" s="837"/>
      <c r="J32" s="838"/>
      <c r="K32" s="839"/>
      <c r="L32" s="839"/>
      <c r="M32" s="839"/>
      <c r="N32" s="850"/>
      <c r="O32" s="851"/>
      <c r="P32" s="842"/>
      <c r="Q32" s="842"/>
      <c r="R32" s="842"/>
    </row>
    <row r="33" spans="1:18" ht="12.75" customHeight="1" x14ac:dyDescent="0.2">
      <c r="A33" s="832">
        <v>8</v>
      </c>
      <c r="B33" s="833">
        <v>46175</v>
      </c>
      <c r="C33" s="843"/>
      <c r="D33" s="852"/>
      <c r="E33" s="852"/>
      <c r="F33" s="852"/>
      <c r="G33" s="852"/>
      <c r="H33" s="853"/>
      <c r="I33" s="846">
        <v>5</v>
      </c>
      <c r="J33" s="847">
        <v>1</v>
      </c>
      <c r="K33" s="847">
        <v>1</v>
      </c>
      <c r="L33" s="848" t="s">
        <v>19</v>
      </c>
      <c r="M33" s="848" t="s">
        <v>19</v>
      </c>
      <c r="N33" s="849" t="s">
        <v>487</v>
      </c>
      <c r="O33" s="854" t="s">
        <v>488</v>
      </c>
      <c r="P33" s="842">
        <v>0</v>
      </c>
      <c r="Q33" s="842">
        <v>314315600</v>
      </c>
      <c r="R33" s="842"/>
    </row>
    <row r="34" spans="1:18" ht="12.75" customHeight="1" x14ac:dyDescent="0.2">
      <c r="A34" s="832">
        <v>9</v>
      </c>
      <c r="B34" s="833">
        <v>46175</v>
      </c>
      <c r="C34" s="843"/>
      <c r="D34" s="844"/>
      <c r="E34" s="844"/>
      <c r="F34" s="844"/>
      <c r="G34" s="844"/>
      <c r="H34" s="845"/>
      <c r="I34" s="837">
        <v>5</v>
      </c>
      <c r="J34" s="838">
        <v>1</v>
      </c>
      <c r="K34" s="838">
        <v>1</v>
      </c>
      <c r="L34" s="839" t="s">
        <v>19</v>
      </c>
      <c r="M34" s="839" t="s">
        <v>20</v>
      </c>
      <c r="N34" s="840" t="s">
        <v>487</v>
      </c>
      <c r="O34" s="841" t="s">
        <v>489</v>
      </c>
      <c r="P34" s="842">
        <v>0</v>
      </c>
      <c r="Q34" s="842">
        <v>35481116</v>
      </c>
      <c r="R34" s="842"/>
    </row>
    <row r="35" spans="1:18" ht="12.75" customHeight="1" x14ac:dyDescent="0.2">
      <c r="A35" s="832">
        <v>10</v>
      </c>
      <c r="B35" s="833">
        <v>46175</v>
      </c>
      <c r="C35" s="843"/>
      <c r="D35" s="844"/>
      <c r="E35" s="844"/>
      <c r="F35" s="844"/>
      <c r="G35" s="844"/>
      <c r="H35" s="845"/>
      <c r="I35" s="837">
        <v>5</v>
      </c>
      <c r="J35" s="838">
        <v>1</v>
      </c>
      <c r="K35" s="838">
        <v>1</v>
      </c>
      <c r="L35" s="839" t="s">
        <v>19</v>
      </c>
      <c r="M35" s="839" t="s">
        <v>21</v>
      </c>
      <c r="N35" s="840" t="s">
        <v>487</v>
      </c>
      <c r="O35" s="841" t="s">
        <v>490</v>
      </c>
      <c r="P35" s="842">
        <v>0</v>
      </c>
      <c r="Q35" s="842">
        <v>9465000</v>
      </c>
      <c r="R35" s="842"/>
    </row>
    <row r="36" spans="1:18" ht="12.75" customHeight="1" x14ac:dyDescent="0.2">
      <c r="A36" s="832">
        <v>11</v>
      </c>
      <c r="B36" s="833">
        <v>46175</v>
      </c>
      <c r="C36" s="843"/>
      <c r="D36" s="844"/>
      <c r="E36" s="844"/>
      <c r="F36" s="844"/>
      <c r="G36" s="844"/>
      <c r="H36" s="845"/>
      <c r="I36" s="837">
        <v>5</v>
      </c>
      <c r="J36" s="838">
        <v>1</v>
      </c>
      <c r="K36" s="838">
        <v>1</v>
      </c>
      <c r="L36" s="839" t="s">
        <v>19</v>
      </c>
      <c r="M36" s="839" t="s">
        <v>22</v>
      </c>
      <c r="N36" s="840" t="s">
        <v>487</v>
      </c>
      <c r="O36" s="841" t="s">
        <v>491</v>
      </c>
      <c r="P36" s="842">
        <v>0</v>
      </c>
      <c r="Q36" s="842">
        <v>40470000</v>
      </c>
      <c r="R36" s="842"/>
    </row>
    <row r="37" spans="1:18" ht="12.75" customHeight="1" x14ac:dyDescent="0.2">
      <c r="A37" s="832">
        <v>12</v>
      </c>
      <c r="B37" s="833">
        <v>46175</v>
      </c>
      <c r="C37" s="843"/>
      <c r="D37" s="844"/>
      <c r="E37" s="844"/>
      <c r="F37" s="844"/>
      <c r="G37" s="844"/>
      <c r="H37" s="845"/>
      <c r="I37" s="837">
        <v>5</v>
      </c>
      <c r="J37" s="838">
        <v>1</v>
      </c>
      <c r="K37" s="838">
        <v>1</v>
      </c>
      <c r="L37" s="839" t="s">
        <v>19</v>
      </c>
      <c r="M37" s="839" t="s">
        <v>23</v>
      </c>
      <c r="N37" s="840" t="s">
        <v>487</v>
      </c>
      <c r="O37" s="841" t="s">
        <v>492</v>
      </c>
      <c r="P37" s="842">
        <v>0</v>
      </c>
      <c r="Q37" s="842">
        <v>1080000</v>
      </c>
      <c r="R37" s="842"/>
    </row>
    <row r="38" spans="1:18" ht="12.75" customHeight="1" x14ac:dyDescent="0.2">
      <c r="A38" s="832">
        <v>13</v>
      </c>
      <c r="B38" s="833">
        <v>46175</v>
      </c>
      <c r="C38" s="843"/>
      <c r="D38" s="844"/>
      <c r="E38" s="844"/>
      <c r="F38" s="844"/>
      <c r="G38" s="844"/>
      <c r="H38" s="845"/>
      <c r="I38" s="837">
        <v>5</v>
      </c>
      <c r="J38" s="838">
        <v>1</v>
      </c>
      <c r="K38" s="838">
        <v>1</v>
      </c>
      <c r="L38" s="839" t="s">
        <v>19</v>
      </c>
      <c r="M38" s="839" t="s">
        <v>24</v>
      </c>
      <c r="N38" s="840" t="s">
        <v>487</v>
      </c>
      <c r="O38" s="841" t="s">
        <v>493</v>
      </c>
      <c r="P38" s="842">
        <v>0</v>
      </c>
      <c r="Q38" s="842">
        <v>19336140</v>
      </c>
      <c r="R38" s="842"/>
    </row>
    <row r="39" spans="1:18" ht="12.75" customHeight="1" x14ac:dyDescent="0.2">
      <c r="A39" s="832">
        <v>14</v>
      </c>
      <c r="B39" s="833">
        <v>46175</v>
      </c>
      <c r="C39" s="843"/>
      <c r="D39" s="844"/>
      <c r="E39" s="844"/>
      <c r="F39" s="844"/>
      <c r="G39" s="844"/>
      <c r="H39" s="845"/>
      <c r="I39" s="837">
        <v>5</v>
      </c>
      <c r="J39" s="838">
        <v>1</v>
      </c>
      <c r="K39" s="838">
        <v>1</v>
      </c>
      <c r="L39" s="839" t="s">
        <v>19</v>
      </c>
      <c r="M39" s="839" t="s">
        <v>25</v>
      </c>
      <c r="N39" s="840" t="s">
        <v>487</v>
      </c>
      <c r="O39" s="841" t="s">
        <v>494</v>
      </c>
      <c r="P39" s="842">
        <v>0</v>
      </c>
      <c r="Q39" s="842">
        <v>418374</v>
      </c>
      <c r="R39" s="842"/>
    </row>
    <row r="40" spans="1:18" ht="12.75" customHeight="1" x14ac:dyDescent="0.2">
      <c r="A40" s="832">
        <v>15</v>
      </c>
      <c r="B40" s="833">
        <v>46175</v>
      </c>
      <c r="C40" s="855"/>
      <c r="D40" s="856"/>
      <c r="E40" s="856"/>
      <c r="F40" s="856"/>
      <c r="G40" s="856"/>
      <c r="H40" s="857"/>
      <c r="I40" s="838">
        <v>5</v>
      </c>
      <c r="J40" s="838">
        <v>1</v>
      </c>
      <c r="K40" s="838">
        <v>1</v>
      </c>
      <c r="L40" s="839" t="s">
        <v>19</v>
      </c>
      <c r="M40" s="839" t="s">
        <v>26</v>
      </c>
      <c r="N40" s="840" t="s">
        <v>487</v>
      </c>
      <c r="O40" s="841" t="s">
        <v>495</v>
      </c>
      <c r="P40" s="842">
        <v>0</v>
      </c>
      <c r="Q40" s="842">
        <v>3905</v>
      </c>
      <c r="R40" s="842"/>
    </row>
    <row r="41" spans="1:18" ht="12.75" customHeight="1" x14ac:dyDescent="0.2">
      <c r="A41" s="832"/>
      <c r="B41" s="833"/>
      <c r="C41" s="858"/>
      <c r="D41" s="856"/>
      <c r="E41" s="856"/>
      <c r="F41" s="856"/>
      <c r="G41" s="856"/>
      <c r="H41" s="857"/>
      <c r="I41" s="838"/>
      <c r="J41" s="838"/>
      <c r="K41" s="838"/>
      <c r="L41" s="839"/>
      <c r="M41" s="839"/>
      <c r="N41" s="840"/>
      <c r="O41" s="859"/>
      <c r="P41" s="842"/>
      <c r="Q41" s="842"/>
      <c r="R41" s="842"/>
    </row>
    <row r="42" spans="1:18" ht="12.75" customHeight="1" x14ac:dyDescent="0.2">
      <c r="A42" s="832">
        <v>16</v>
      </c>
      <c r="B42" s="833">
        <v>46175</v>
      </c>
      <c r="C42" s="858"/>
      <c r="D42" s="856"/>
      <c r="E42" s="856"/>
      <c r="F42" s="856"/>
      <c r="G42" s="856"/>
      <c r="H42" s="857"/>
      <c r="I42" s="838"/>
      <c r="J42" s="838"/>
      <c r="K42" s="838"/>
      <c r="L42" s="839"/>
      <c r="M42" s="839"/>
      <c r="N42" s="840"/>
      <c r="O42" s="859" t="s">
        <v>652</v>
      </c>
      <c r="P42" s="842"/>
      <c r="Q42" s="842"/>
      <c r="R42" s="842"/>
    </row>
    <row r="43" spans="1:18" ht="12.75" customHeight="1" x14ac:dyDescent="0.2">
      <c r="A43" s="832"/>
      <c r="B43" s="833"/>
      <c r="C43" s="858"/>
      <c r="D43" s="856"/>
      <c r="E43" s="856"/>
      <c r="F43" s="856"/>
      <c r="G43" s="856"/>
      <c r="H43" s="857"/>
      <c r="I43" s="838"/>
      <c r="J43" s="838"/>
      <c r="K43" s="838"/>
      <c r="L43" s="839"/>
      <c r="M43" s="839"/>
      <c r="N43" s="840"/>
      <c r="O43" s="859" t="s">
        <v>653</v>
      </c>
      <c r="P43" s="842">
        <v>418374</v>
      </c>
      <c r="Q43" s="842">
        <v>0</v>
      </c>
      <c r="R43" s="842"/>
    </row>
    <row r="44" spans="1:18" ht="12.75" customHeight="1" x14ac:dyDescent="0.2">
      <c r="A44" s="832"/>
      <c r="B44" s="833"/>
      <c r="C44" s="858"/>
      <c r="D44" s="856"/>
      <c r="E44" s="856"/>
      <c r="F44" s="856"/>
      <c r="G44" s="856"/>
      <c r="H44" s="857"/>
      <c r="I44" s="838"/>
      <c r="J44" s="838"/>
      <c r="K44" s="838"/>
      <c r="L44" s="839"/>
      <c r="M44" s="839"/>
      <c r="N44" s="840"/>
      <c r="O44" s="859"/>
      <c r="P44" s="842"/>
      <c r="Q44" s="842"/>
      <c r="R44" s="842"/>
    </row>
    <row r="45" spans="1:18" ht="12.75" customHeight="1" x14ac:dyDescent="0.2">
      <c r="A45" s="832">
        <v>17</v>
      </c>
      <c r="B45" s="833">
        <v>46175</v>
      </c>
      <c r="C45" s="858"/>
      <c r="D45" s="856"/>
      <c r="E45" s="856"/>
      <c r="F45" s="856"/>
      <c r="G45" s="856"/>
      <c r="H45" s="857"/>
      <c r="I45" s="838"/>
      <c r="J45" s="838"/>
      <c r="K45" s="838"/>
      <c r="L45" s="839"/>
      <c r="M45" s="839"/>
      <c r="N45" s="840"/>
      <c r="O45" s="859" t="s">
        <v>654</v>
      </c>
      <c r="P45" s="842"/>
      <c r="Q45" s="842"/>
      <c r="R45" s="842"/>
    </row>
    <row r="46" spans="1:18" ht="12.75" customHeight="1" x14ac:dyDescent="0.2">
      <c r="A46" s="832"/>
      <c r="B46" s="833"/>
      <c r="C46" s="858"/>
      <c r="D46" s="856"/>
      <c r="E46" s="856"/>
      <c r="F46" s="856"/>
      <c r="G46" s="856"/>
      <c r="H46" s="857"/>
      <c r="I46" s="838"/>
      <c r="J46" s="838"/>
      <c r="K46" s="838"/>
      <c r="L46" s="839"/>
      <c r="M46" s="839"/>
      <c r="N46" s="840"/>
      <c r="O46" s="859" t="s">
        <v>653</v>
      </c>
      <c r="P46" s="842">
        <v>0</v>
      </c>
      <c r="Q46" s="842">
        <v>418374</v>
      </c>
      <c r="R46" s="842"/>
    </row>
    <row r="47" spans="1:18" ht="12.75" customHeight="1" x14ac:dyDescent="0.2">
      <c r="A47" s="15"/>
      <c r="B47" s="516"/>
      <c r="C47" s="62"/>
      <c r="D47" s="29"/>
      <c r="E47" s="29"/>
      <c r="F47" s="29"/>
      <c r="G47" s="29"/>
      <c r="H47" s="30"/>
      <c r="I47" s="31"/>
      <c r="J47" s="58"/>
      <c r="K47" s="58"/>
      <c r="L47" s="59"/>
      <c r="M47" s="59"/>
      <c r="N47" s="60"/>
      <c r="O47" s="545"/>
      <c r="P47" s="20"/>
      <c r="Q47" s="20"/>
      <c r="R47" s="20"/>
    </row>
    <row r="48" spans="1:18" ht="12.75" customHeight="1" x14ac:dyDescent="0.2">
      <c r="A48" s="15">
        <v>18</v>
      </c>
      <c r="B48" s="516">
        <v>46161</v>
      </c>
      <c r="C48" s="62"/>
      <c r="D48" s="29"/>
      <c r="E48" s="29"/>
      <c r="F48" s="29"/>
      <c r="G48" s="29"/>
      <c r="H48" s="30"/>
      <c r="I48" s="31"/>
      <c r="J48" s="58"/>
      <c r="K48" s="59"/>
      <c r="L48" s="59"/>
      <c r="M48" s="59"/>
      <c r="N48" s="60"/>
      <c r="O48" s="47" t="s">
        <v>536</v>
      </c>
      <c r="P48" s="20"/>
      <c r="Q48" s="20"/>
      <c r="R48" s="20"/>
    </row>
    <row r="49" spans="1:18" ht="12.75" customHeight="1" x14ac:dyDescent="0.2">
      <c r="A49" s="15"/>
      <c r="B49" s="516"/>
      <c r="C49" s="62"/>
      <c r="D49" s="29"/>
      <c r="E49" s="29"/>
      <c r="F49" s="29"/>
      <c r="G49" s="29"/>
      <c r="H49" s="30"/>
      <c r="I49" s="31"/>
      <c r="J49" s="58"/>
      <c r="K49" s="59"/>
      <c r="L49" s="59"/>
      <c r="M49" s="59"/>
      <c r="N49" s="60"/>
      <c r="O49" s="37" t="s">
        <v>537</v>
      </c>
      <c r="P49" s="20"/>
      <c r="Q49" s="20"/>
      <c r="R49" s="20"/>
    </row>
    <row r="50" spans="1:18" ht="12.75" customHeight="1" x14ac:dyDescent="0.2">
      <c r="A50" s="15"/>
      <c r="B50" s="516"/>
      <c r="C50" s="62"/>
      <c r="D50" s="29"/>
      <c r="E50" s="29"/>
      <c r="F50" s="29"/>
      <c r="G50" s="29"/>
      <c r="H50" s="30"/>
      <c r="I50" s="31"/>
      <c r="J50" s="58"/>
      <c r="K50" s="59"/>
      <c r="L50" s="59"/>
      <c r="M50" s="59"/>
      <c r="N50" s="60"/>
      <c r="O50" s="545" t="s">
        <v>538</v>
      </c>
      <c r="P50" s="20"/>
      <c r="Q50" s="20"/>
      <c r="R50" s="20"/>
    </row>
    <row r="51" spans="1:18" ht="12.75" customHeight="1" x14ac:dyDescent="0.2">
      <c r="A51" s="15"/>
      <c r="B51" s="516"/>
      <c r="C51" s="62"/>
      <c r="D51" s="29"/>
      <c r="E51" s="29"/>
      <c r="F51" s="29"/>
      <c r="G51" s="29"/>
      <c r="H51" s="30"/>
      <c r="I51" s="31"/>
      <c r="J51" s="58"/>
      <c r="K51" s="59"/>
      <c r="L51" s="59"/>
      <c r="M51" s="59"/>
      <c r="N51" s="60"/>
      <c r="O51" s="37" t="s">
        <v>539</v>
      </c>
      <c r="P51" s="20"/>
      <c r="Q51" s="20"/>
      <c r="R51" s="20"/>
    </row>
    <row r="52" spans="1:18" ht="12.75" customHeight="1" x14ac:dyDescent="0.2">
      <c r="A52" s="15"/>
      <c r="B52" s="516"/>
      <c r="C52" s="28"/>
      <c r="D52" s="29"/>
      <c r="E52" s="29"/>
      <c r="F52" s="29"/>
      <c r="G52" s="29"/>
      <c r="H52" s="30"/>
      <c r="I52" s="31"/>
      <c r="J52" s="31"/>
      <c r="K52" s="547"/>
      <c r="L52" s="547"/>
      <c r="M52" s="547"/>
      <c r="N52" s="548"/>
      <c r="O52" s="37" t="s">
        <v>540</v>
      </c>
      <c r="P52" s="20"/>
      <c r="Q52" s="20"/>
      <c r="R52" s="20"/>
    </row>
    <row r="53" spans="1:18" ht="10.5" customHeight="1" x14ac:dyDescent="0.2">
      <c r="A53" s="15"/>
      <c r="B53" s="516"/>
      <c r="C53" s="28"/>
      <c r="D53" s="29"/>
      <c r="E53" s="29"/>
      <c r="F53" s="29"/>
      <c r="G53" s="29"/>
      <c r="H53" s="30"/>
      <c r="I53" s="31"/>
      <c r="J53" s="31"/>
      <c r="K53" s="547"/>
      <c r="L53" s="547"/>
      <c r="M53" s="547"/>
      <c r="N53" s="548"/>
      <c r="O53" s="37" t="s">
        <v>541</v>
      </c>
      <c r="P53" s="20">
        <v>3293291</v>
      </c>
      <c r="Q53" s="20">
        <v>0</v>
      </c>
      <c r="R53" s="20"/>
    </row>
    <row r="54" spans="1:18" ht="12.75" customHeight="1" x14ac:dyDescent="0.2">
      <c r="A54" s="26"/>
      <c r="B54" s="516"/>
      <c r="C54" s="39"/>
      <c r="D54" s="32"/>
      <c r="E54" s="32"/>
      <c r="F54" s="32"/>
      <c r="G54" s="32"/>
      <c r="H54" s="32"/>
      <c r="I54" s="31"/>
      <c r="J54" s="32"/>
      <c r="K54" s="32"/>
      <c r="L54" s="32"/>
      <c r="M54" s="32"/>
      <c r="N54" s="40"/>
      <c r="O54" s="47"/>
      <c r="P54" s="20"/>
      <c r="Q54" s="20"/>
      <c r="R54" s="20"/>
    </row>
    <row r="55" spans="1:18" ht="12.75" customHeight="1" x14ac:dyDescent="0.2">
      <c r="A55" s="27">
        <v>19</v>
      </c>
      <c r="B55" s="516">
        <v>46161</v>
      </c>
      <c r="C55" s="62"/>
      <c r="D55" s="29"/>
      <c r="E55" s="29"/>
      <c r="F55" s="29"/>
      <c r="G55" s="29"/>
      <c r="H55" s="30"/>
      <c r="I55" s="31">
        <v>5</v>
      </c>
      <c r="J55" s="32">
        <v>1</v>
      </c>
      <c r="K55" s="33" t="s">
        <v>20</v>
      </c>
      <c r="L55" s="33" t="s">
        <v>21</v>
      </c>
      <c r="M55" s="33" t="s">
        <v>511</v>
      </c>
      <c r="N55" s="34" t="s">
        <v>542</v>
      </c>
      <c r="O55" s="35" t="s">
        <v>543</v>
      </c>
      <c r="P55" s="36"/>
      <c r="Q55" s="36"/>
      <c r="R55" s="24"/>
    </row>
    <row r="56" spans="1:18" ht="12.75" customHeight="1" x14ac:dyDescent="0.2">
      <c r="A56" s="37"/>
      <c r="B56" s="38"/>
      <c r="C56" s="48"/>
      <c r="D56" s="32"/>
      <c r="E56" s="32"/>
      <c r="F56" s="32"/>
      <c r="G56" s="32"/>
      <c r="H56" s="32"/>
      <c r="I56" s="32"/>
      <c r="J56" s="32"/>
      <c r="K56" s="32"/>
      <c r="L56" s="32"/>
      <c r="M56" s="32"/>
      <c r="N56" s="40"/>
      <c r="O56" s="37" t="s">
        <v>544</v>
      </c>
      <c r="P56" s="24">
        <v>0</v>
      </c>
      <c r="Q56" s="24">
        <v>3293291</v>
      </c>
      <c r="R56" s="24"/>
    </row>
    <row r="57" spans="1:18" ht="12.75" customHeight="1" x14ac:dyDescent="0.2">
      <c r="A57" s="41"/>
      <c r="B57" s="42"/>
      <c r="C57" s="43"/>
      <c r="D57" s="44"/>
      <c r="E57" s="44"/>
      <c r="F57" s="44"/>
      <c r="G57" s="44"/>
      <c r="H57" s="45"/>
      <c r="I57" s="45"/>
      <c r="J57" s="45"/>
      <c r="K57" s="45"/>
      <c r="L57" s="45"/>
      <c r="M57" s="45"/>
      <c r="N57" s="46"/>
      <c r="O57" s="47"/>
      <c r="P57" s="24"/>
      <c r="Q57" s="24"/>
      <c r="R57" s="24"/>
    </row>
    <row r="58" spans="1:18" ht="12.75" customHeight="1" x14ac:dyDescent="0.2">
      <c r="A58" s="37">
        <v>20</v>
      </c>
      <c r="B58" s="638">
        <v>46167</v>
      </c>
      <c r="C58" s="48"/>
      <c r="D58" s="32"/>
      <c r="E58" s="32"/>
      <c r="F58" s="32"/>
      <c r="G58" s="32"/>
      <c r="H58" s="32"/>
      <c r="I58" s="32"/>
      <c r="J58" s="32"/>
      <c r="K58" s="32"/>
      <c r="L58" s="32"/>
      <c r="M58" s="32"/>
      <c r="N58" s="32"/>
      <c r="O58" s="47" t="s">
        <v>545</v>
      </c>
      <c r="P58" s="49"/>
      <c r="Q58" s="50"/>
      <c r="R58" s="51"/>
    </row>
    <row r="59" spans="1:18" ht="12.75" customHeight="1" x14ac:dyDescent="0.2">
      <c r="A59" s="26"/>
      <c r="B59" s="516"/>
      <c r="C59" s="62"/>
      <c r="D59" s="52"/>
      <c r="E59" s="52"/>
      <c r="F59" s="52"/>
      <c r="G59" s="52"/>
      <c r="H59" s="53"/>
      <c r="I59" s="22"/>
      <c r="J59" s="54"/>
      <c r="K59" s="55"/>
      <c r="L59" s="55"/>
      <c r="M59" s="55"/>
      <c r="N59" s="56"/>
      <c r="O59" s="57" t="s">
        <v>546</v>
      </c>
      <c r="P59" s="50"/>
      <c r="Q59" s="50"/>
      <c r="R59" s="51"/>
    </row>
    <row r="60" spans="1:18" ht="12.75" customHeight="1" x14ac:dyDescent="0.2">
      <c r="A60" s="27"/>
      <c r="B60" s="516"/>
      <c r="C60" s="62"/>
      <c r="D60" s="29"/>
      <c r="E60" s="29"/>
      <c r="F60" s="29"/>
      <c r="G60" s="29"/>
      <c r="H60" s="30"/>
      <c r="I60" s="31"/>
      <c r="J60" s="58"/>
      <c r="K60" s="59"/>
      <c r="L60" s="59"/>
      <c r="M60" s="59"/>
      <c r="N60" s="60"/>
      <c r="O60" s="47" t="s">
        <v>547</v>
      </c>
      <c r="P60" s="50"/>
      <c r="Q60" s="50"/>
      <c r="R60" s="51"/>
    </row>
    <row r="61" spans="1:18" ht="12.75" customHeight="1" x14ac:dyDescent="0.2">
      <c r="A61" s="27"/>
      <c r="B61" s="516"/>
      <c r="C61" s="62"/>
      <c r="D61" s="29"/>
      <c r="E61" s="29"/>
      <c r="F61" s="29"/>
      <c r="G61" s="29"/>
      <c r="H61" s="30"/>
      <c r="I61" s="31"/>
      <c r="J61" s="58"/>
      <c r="K61" s="59"/>
      <c r="L61" s="59"/>
      <c r="M61" s="59"/>
      <c r="N61" s="60"/>
      <c r="O61" s="47" t="s">
        <v>548</v>
      </c>
      <c r="P61" s="50"/>
      <c r="Q61" s="50"/>
      <c r="R61" s="51"/>
    </row>
    <row r="62" spans="1:18" ht="12" customHeight="1" x14ac:dyDescent="0.2">
      <c r="A62" s="41"/>
      <c r="B62" s="516"/>
      <c r="C62" s="62"/>
      <c r="D62" s="29"/>
      <c r="E62" s="29"/>
      <c r="F62" s="29"/>
      <c r="G62" s="29"/>
      <c r="H62" s="30"/>
      <c r="I62" s="31"/>
      <c r="J62" s="58"/>
      <c r="K62" s="58"/>
      <c r="L62" s="59"/>
      <c r="M62" s="59"/>
      <c r="N62" s="60"/>
      <c r="O62" s="47" t="s">
        <v>549</v>
      </c>
      <c r="P62" s="50"/>
      <c r="Q62" s="50"/>
      <c r="R62" s="50"/>
    </row>
    <row r="63" spans="1:18" ht="12.75" customHeight="1" x14ac:dyDescent="0.2">
      <c r="A63" s="41"/>
      <c r="B63" s="516"/>
      <c r="C63" s="62"/>
      <c r="D63" s="29"/>
      <c r="E63" s="29"/>
      <c r="F63" s="29"/>
      <c r="G63" s="29"/>
      <c r="H63" s="30"/>
      <c r="I63" s="31"/>
      <c r="J63" s="58"/>
      <c r="K63" s="58"/>
      <c r="L63" s="59"/>
      <c r="M63" s="59"/>
      <c r="N63" s="60"/>
      <c r="O63" s="47" t="s">
        <v>550</v>
      </c>
      <c r="P63" s="50">
        <v>2965920</v>
      </c>
      <c r="Q63" s="50">
        <v>0</v>
      </c>
      <c r="R63" s="50"/>
    </row>
    <row r="64" spans="1:18" ht="12.75" customHeight="1" x14ac:dyDescent="0.2">
      <c r="A64" s="41"/>
      <c r="B64" s="516"/>
      <c r="C64" s="62"/>
      <c r="D64" s="29"/>
      <c r="E64" s="29"/>
      <c r="F64" s="29"/>
      <c r="G64" s="29"/>
      <c r="H64" s="30"/>
      <c r="I64" s="31"/>
      <c r="J64" s="58"/>
      <c r="K64" s="59"/>
      <c r="L64" s="59"/>
      <c r="M64" s="59"/>
      <c r="N64" s="60"/>
      <c r="O64" s="47"/>
      <c r="P64" s="50"/>
      <c r="Q64" s="50"/>
      <c r="R64" s="50"/>
    </row>
    <row r="65" spans="1:18" ht="12.75" customHeight="1" x14ac:dyDescent="0.2">
      <c r="A65" s="41">
        <v>21</v>
      </c>
      <c r="B65" s="638">
        <v>46167</v>
      </c>
      <c r="C65" s="62"/>
      <c r="D65" s="29"/>
      <c r="E65" s="29"/>
      <c r="F65" s="29"/>
      <c r="G65" s="29"/>
      <c r="H65" s="30"/>
      <c r="I65" s="31">
        <v>5</v>
      </c>
      <c r="J65" s="58">
        <v>1</v>
      </c>
      <c r="K65" s="59" t="s">
        <v>20</v>
      </c>
      <c r="L65" s="59" t="s">
        <v>21</v>
      </c>
      <c r="M65" s="59" t="s">
        <v>511</v>
      </c>
      <c r="N65" s="60" t="s">
        <v>551</v>
      </c>
      <c r="O65" s="47" t="s">
        <v>552</v>
      </c>
      <c r="P65" s="50"/>
      <c r="Q65" s="50"/>
      <c r="R65" s="50"/>
    </row>
    <row r="66" spans="1:18" ht="12.75" customHeight="1" x14ac:dyDescent="0.2">
      <c r="A66" s="41"/>
      <c r="B66" s="38"/>
      <c r="C66" s="62"/>
      <c r="D66" s="29"/>
      <c r="E66" s="29"/>
      <c r="F66" s="29"/>
      <c r="G66" s="29"/>
      <c r="H66" s="30"/>
      <c r="I66" s="31"/>
      <c r="J66" s="58"/>
      <c r="K66" s="58"/>
      <c r="L66" s="59"/>
      <c r="M66" s="59"/>
      <c r="N66" s="60"/>
      <c r="O66" s="47" t="s">
        <v>553</v>
      </c>
      <c r="P66" s="50">
        <v>0</v>
      </c>
      <c r="Q66" s="50">
        <v>2965920</v>
      </c>
      <c r="R66" s="50"/>
    </row>
    <row r="67" spans="1:18" ht="12.75" customHeight="1" x14ac:dyDescent="0.2">
      <c r="A67" s="41"/>
      <c r="B67" s="516"/>
      <c r="C67" s="62"/>
      <c r="D67" s="29"/>
      <c r="E67" s="29"/>
      <c r="F67" s="29"/>
      <c r="G67" s="29"/>
      <c r="H67" s="30"/>
      <c r="I67" s="31"/>
      <c r="J67" s="58"/>
      <c r="K67" s="58"/>
      <c r="L67" s="59"/>
      <c r="M67" s="59"/>
      <c r="N67" s="60"/>
      <c r="O67" s="47"/>
      <c r="P67" s="50"/>
      <c r="Q67" s="50"/>
      <c r="R67" s="50"/>
    </row>
    <row r="68" spans="1:18" ht="12.75" customHeight="1" x14ac:dyDescent="0.2">
      <c r="A68" s="41">
        <v>22</v>
      </c>
      <c r="B68" s="638">
        <v>46167</v>
      </c>
      <c r="C68" s="62"/>
      <c r="D68" s="29"/>
      <c r="E68" s="29"/>
      <c r="F68" s="29"/>
      <c r="G68" s="29"/>
      <c r="H68" s="30"/>
      <c r="I68" s="31"/>
      <c r="J68" s="58"/>
      <c r="K68" s="58"/>
      <c r="L68" s="59"/>
      <c r="M68" s="59"/>
      <c r="N68" s="60"/>
      <c r="O68" s="47" t="s">
        <v>592</v>
      </c>
      <c r="P68" s="50"/>
      <c r="Q68" s="50"/>
      <c r="R68" s="50"/>
    </row>
    <row r="69" spans="1:18" ht="12.75" customHeight="1" x14ac:dyDescent="0.2">
      <c r="A69" s="41"/>
      <c r="B69" s="516"/>
      <c r="C69" s="62"/>
      <c r="D69" s="29"/>
      <c r="E69" s="29"/>
      <c r="F69" s="29"/>
      <c r="G69" s="29"/>
      <c r="H69" s="30"/>
      <c r="I69" s="31"/>
      <c r="J69" s="58"/>
      <c r="K69" s="58"/>
      <c r="L69" s="59"/>
      <c r="M69" s="59"/>
      <c r="N69" s="60"/>
      <c r="O69" s="47" t="s">
        <v>593</v>
      </c>
      <c r="P69" s="50">
        <v>293920</v>
      </c>
      <c r="Q69" s="50">
        <v>0</v>
      </c>
      <c r="R69" s="50"/>
    </row>
    <row r="70" spans="1:18" ht="12.75" customHeight="1" x14ac:dyDescent="0.2">
      <c r="A70" s="41"/>
      <c r="B70" s="516"/>
      <c r="C70" s="62"/>
      <c r="D70" s="29"/>
      <c r="E70" s="29"/>
      <c r="F70" s="29"/>
      <c r="G70" s="29"/>
      <c r="H70" s="30"/>
      <c r="I70" s="31"/>
      <c r="J70" s="58"/>
      <c r="K70" s="58"/>
      <c r="L70" s="59"/>
      <c r="M70" s="59"/>
      <c r="N70" s="60"/>
      <c r="O70" s="47"/>
      <c r="P70" s="50"/>
      <c r="Q70" s="50"/>
      <c r="R70" s="50"/>
    </row>
    <row r="71" spans="1:18" ht="12.75" customHeight="1" x14ac:dyDescent="0.2">
      <c r="A71" s="41">
        <v>23</v>
      </c>
      <c r="B71" s="638">
        <v>46167</v>
      </c>
      <c r="C71" s="62"/>
      <c r="D71" s="29"/>
      <c r="E71" s="29"/>
      <c r="F71" s="29"/>
      <c r="G71" s="29"/>
      <c r="H71" s="30"/>
      <c r="I71" s="31"/>
      <c r="J71" s="58"/>
      <c r="K71" s="58"/>
      <c r="L71" s="59"/>
      <c r="M71" s="59"/>
      <c r="N71" s="60"/>
      <c r="O71" s="47" t="s">
        <v>594</v>
      </c>
      <c r="P71" s="50"/>
      <c r="Q71" s="50"/>
      <c r="R71" s="50"/>
    </row>
    <row r="72" spans="1:18" ht="12.75" customHeight="1" x14ac:dyDescent="0.2">
      <c r="A72" s="41"/>
      <c r="B72" s="516"/>
      <c r="C72" s="62"/>
      <c r="D72" s="29"/>
      <c r="E72" s="29"/>
      <c r="F72" s="29"/>
      <c r="G72" s="29"/>
      <c r="H72" s="30"/>
      <c r="I72" s="31"/>
      <c r="J72" s="58"/>
      <c r="K72" s="58"/>
      <c r="L72" s="59"/>
      <c r="M72" s="59"/>
      <c r="N72" s="60"/>
      <c r="O72" s="47" t="s">
        <v>593</v>
      </c>
      <c r="P72" s="50">
        <v>0</v>
      </c>
      <c r="Q72" s="50">
        <v>293920</v>
      </c>
      <c r="R72" s="50"/>
    </row>
    <row r="73" spans="1:18" ht="12.75" customHeight="1" x14ac:dyDescent="0.2">
      <c r="A73" s="41"/>
      <c r="B73" s="516"/>
      <c r="C73" s="62"/>
      <c r="D73" s="29"/>
      <c r="E73" s="29"/>
      <c r="F73" s="29"/>
      <c r="G73" s="29"/>
      <c r="H73" s="30"/>
      <c r="I73" s="31"/>
      <c r="J73" s="58"/>
      <c r="K73" s="58"/>
      <c r="L73" s="59"/>
      <c r="M73" s="59"/>
      <c r="N73" s="60"/>
      <c r="O73" s="47"/>
      <c r="P73" s="50"/>
      <c r="Q73" s="50"/>
      <c r="R73" s="50"/>
    </row>
    <row r="74" spans="1:18" ht="12.75" customHeight="1" x14ac:dyDescent="0.2">
      <c r="A74" s="41">
        <v>24</v>
      </c>
      <c r="B74" s="638">
        <v>46167</v>
      </c>
      <c r="C74" s="62"/>
      <c r="D74" s="29"/>
      <c r="E74" s="29"/>
      <c r="F74" s="29"/>
      <c r="G74" s="29"/>
      <c r="H74" s="30"/>
      <c r="I74" s="31"/>
      <c r="J74" s="58"/>
      <c r="K74" s="58"/>
      <c r="L74" s="59"/>
      <c r="M74" s="59"/>
      <c r="N74" s="60"/>
      <c r="O74" s="47" t="s">
        <v>595</v>
      </c>
      <c r="P74" s="50"/>
      <c r="Q74" s="50"/>
      <c r="R74" s="50"/>
    </row>
    <row r="75" spans="1:18" ht="12.75" customHeight="1" x14ac:dyDescent="0.2">
      <c r="A75" s="41"/>
      <c r="B75" s="516"/>
      <c r="C75" s="62"/>
      <c r="D75" s="29"/>
      <c r="E75" s="29"/>
      <c r="F75" s="29"/>
      <c r="G75" s="29"/>
      <c r="H75" s="30"/>
      <c r="I75" s="31"/>
      <c r="J75" s="58"/>
      <c r="K75" s="58"/>
      <c r="L75" s="59"/>
      <c r="M75" s="59"/>
      <c r="N75" s="60"/>
      <c r="O75" s="47" t="s">
        <v>596</v>
      </c>
      <c r="P75" s="50"/>
      <c r="Q75" s="50"/>
      <c r="R75" s="50"/>
    </row>
    <row r="76" spans="1:18" ht="12.75" customHeight="1" x14ac:dyDescent="0.2">
      <c r="A76" s="41"/>
      <c r="B76" s="516"/>
      <c r="C76" s="62"/>
      <c r="D76" s="29"/>
      <c r="E76" s="29"/>
      <c r="F76" s="29"/>
      <c r="G76" s="29"/>
      <c r="H76" s="30"/>
      <c r="I76" s="31"/>
      <c r="J76" s="58"/>
      <c r="K76" s="58"/>
      <c r="L76" s="59"/>
      <c r="M76" s="59"/>
      <c r="N76" s="60"/>
      <c r="O76" s="47" t="s">
        <v>597</v>
      </c>
      <c r="P76" s="50">
        <v>53440</v>
      </c>
      <c r="Q76" s="50">
        <v>0</v>
      </c>
      <c r="R76" s="50"/>
    </row>
    <row r="77" spans="1:18" ht="12.75" customHeight="1" x14ac:dyDescent="0.2">
      <c r="A77" s="41"/>
      <c r="B77" s="516"/>
      <c r="C77" s="62"/>
      <c r="D77" s="29"/>
      <c r="E77" s="29"/>
      <c r="F77" s="29"/>
      <c r="G77" s="29"/>
      <c r="H77" s="30"/>
      <c r="I77" s="31"/>
      <c r="J77" s="58"/>
      <c r="K77" s="58"/>
      <c r="L77" s="59"/>
      <c r="M77" s="59"/>
      <c r="N77" s="60"/>
      <c r="O77" s="47"/>
      <c r="P77" s="50"/>
      <c r="Q77" s="50"/>
      <c r="R77" s="50"/>
    </row>
    <row r="78" spans="1:18" ht="12.75" customHeight="1" x14ac:dyDescent="0.2">
      <c r="A78" s="41">
        <v>25</v>
      </c>
      <c r="B78" s="638">
        <v>46167</v>
      </c>
      <c r="C78" s="62"/>
      <c r="D78" s="29"/>
      <c r="E78" s="29"/>
      <c r="F78" s="29"/>
      <c r="G78" s="29"/>
      <c r="H78" s="30"/>
      <c r="I78" s="31"/>
      <c r="J78" s="58"/>
      <c r="K78" s="58"/>
      <c r="L78" s="59"/>
      <c r="M78" s="59"/>
      <c r="N78" s="60"/>
      <c r="O78" s="47" t="s">
        <v>598</v>
      </c>
      <c r="P78" s="50"/>
      <c r="Q78" s="50"/>
      <c r="R78" s="50"/>
    </row>
    <row r="79" spans="1:18" ht="12.75" customHeight="1" x14ac:dyDescent="0.2">
      <c r="A79" s="41"/>
      <c r="B79" s="516"/>
      <c r="C79" s="62"/>
      <c r="D79" s="29"/>
      <c r="E79" s="29"/>
      <c r="F79" s="29"/>
      <c r="G79" s="29"/>
      <c r="H79" s="30"/>
      <c r="I79" s="31"/>
      <c r="J79" s="58"/>
      <c r="K79" s="58"/>
      <c r="L79" s="59"/>
      <c r="M79" s="59"/>
      <c r="N79" s="60"/>
      <c r="O79" s="47" t="s">
        <v>596</v>
      </c>
      <c r="P79" s="50"/>
      <c r="Q79" s="50"/>
      <c r="R79" s="50"/>
    </row>
    <row r="80" spans="1:18" ht="12.75" customHeight="1" x14ac:dyDescent="0.2">
      <c r="A80" s="41"/>
      <c r="B80" s="516"/>
      <c r="C80" s="62"/>
      <c r="D80" s="29"/>
      <c r="E80" s="29"/>
      <c r="F80" s="29"/>
      <c r="G80" s="29"/>
      <c r="H80" s="30"/>
      <c r="I80" s="31"/>
      <c r="J80" s="58"/>
      <c r="K80" s="58"/>
      <c r="L80" s="59"/>
      <c r="M80" s="59"/>
      <c r="N80" s="60"/>
      <c r="O80" s="47" t="s">
        <v>597</v>
      </c>
      <c r="P80" s="50">
        <v>0</v>
      </c>
      <c r="Q80" s="50">
        <v>53440</v>
      </c>
      <c r="R80" s="50"/>
    </row>
    <row r="81" spans="1:18" ht="14.25" customHeight="1" x14ac:dyDescent="0.2">
      <c r="A81" s="41"/>
      <c r="B81" s="516"/>
      <c r="C81" s="62"/>
      <c r="D81" s="29"/>
      <c r="E81" s="29"/>
      <c r="F81" s="29"/>
      <c r="G81" s="29"/>
      <c r="H81" s="30"/>
      <c r="I81" s="31"/>
      <c r="J81" s="58"/>
      <c r="K81" s="58"/>
      <c r="L81" s="59"/>
      <c r="M81" s="59"/>
      <c r="N81" s="60"/>
      <c r="O81" s="47"/>
      <c r="P81" s="50"/>
      <c r="Q81" s="50"/>
      <c r="R81" s="50"/>
    </row>
    <row r="82" spans="1:18" ht="12.75" customHeight="1" x14ac:dyDescent="0.2">
      <c r="A82" s="41">
        <v>26</v>
      </c>
      <c r="B82" s="516">
        <v>46175</v>
      </c>
      <c r="C82" s="62"/>
      <c r="D82" s="29"/>
      <c r="E82" s="29"/>
      <c r="F82" s="29"/>
      <c r="G82" s="29"/>
      <c r="H82" s="30"/>
      <c r="I82" s="31"/>
      <c r="J82" s="58"/>
      <c r="K82" s="59"/>
      <c r="L82" s="59"/>
      <c r="M82" s="59"/>
      <c r="N82" s="60"/>
      <c r="O82" s="47" t="s">
        <v>554</v>
      </c>
      <c r="P82" s="50"/>
      <c r="Q82" s="50"/>
      <c r="R82" s="50"/>
    </row>
    <row r="83" spans="1:18" ht="12.75" customHeight="1" x14ac:dyDescent="0.2">
      <c r="A83" s="41"/>
      <c r="B83" s="38"/>
      <c r="C83" s="62"/>
      <c r="D83" s="29"/>
      <c r="E83" s="29"/>
      <c r="F83" s="29"/>
      <c r="G83" s="29"/>
      <c r="H83" s="30"/>
      <c r="I83" s="31"/>
      <c r="J83" s="58"/>
      <c r="K83" s="58"/>
      <c r="L83" s="59"/>
      <c r="M83" s="59"/>
      <c r="N83" s="60"/>
      <c r="O83" s="47" t="s">
        <v>555</v>
      </c>
      <c r="P83" s="50"/>
      <c r="Q83" s="50"/>
      <c r="R83" s="50"/>
    </row>
    <row r="84" spans="1:18" ht="12" customHeight="1" x14ac:dyDescent="0.2">
      <c r="A84" s="41"/>
      <c r="B84" s="38"/>
      <c r="C84" s="62"/>
      <c r="D84" s="29"/>
      <c r="E84" s="29"/>
      <c r="F84" s="29"/>
      <c r="G84" s="29"/>
      <c r="I84" s="30"/>
      <c r="J84" s="31"/>
      <c r="K84" s="58"/>
      <c r="L84" s="59"/>
      <c r="M84" s="59"/>
      <c r="N84" s="60"/>
      <c r="O84" s="47" t="s">
        <v>556</v>
      </c>
      <c r="P84" s="50"/>
      <c r="Q84" s="50"/>
      <c r="R84" s="50"/>
    </row>
    <row r="85" spans="1:18" ht="12.75" customHeight="1" x14ac:dyDescent="0.2">
      <c r="A85" s="41"/>
      <c r="B85" s="516"/>
      <c r="C85" s="62"/>
      <c r="D85" s="29"/>
      <c r="E85" s="29"/>
      <c r="F85" s="29"/>
      <c r="G85" s="29"/>
      <c r="H85" s="30"/>
      <c r="I85" s="31"/>
      <c r="J85" s="58"/>
      <c r="K85" s="59"/>
      <c r="L85" s="59"/>
      <c r="M85" s="59"/>
      <c r="N85" s="60"/>
      <c r="O85" s="47" t="s">
        <v>557</v>
      </c>
      <c r="P85" s="50"/>
      <c r="Q85" s="50"/>
      <c r="R85" s="50"/>
    </row>
    <row r="86" spans="1:18" ht="12.75" customHeight="1" x14ac:dyDescent="0.2">
      <c r="A86" s="41"/>
      <c r="B86" s="516"/>
      <c r="C86" s="62"/>
      <c r="D86" s="29"/>
      <c r="E86" s="29"/>
      <c r="F86" s="29"/>
      <c r="G86" s="29"/>
      <c r="H86" s="30"/>
      <c r="I86" s="31"/>
      <c r="J86" s="58"/>
      <c r="K86" s="59"/>
      <c r="L86" s="59"/>
      <c r="M86" s="59"/>
      <c r="N86" s="60"/>
      <c r="O86" s="37" t="s">
        <v>558</v>
      </c>
      <c r="P86" s="50">
        <v>329800000</v>
      </c>
      <c r="Q86" s="50">
        <v>0</v>
      </c>
      <c r="R86" s="50"/>
    </row>
    <row r="87" spans="1:18" ht="14.25" customHeight="1" x14ac:dyDescent="0.2">
      <c r="A87" s="41"/>
      <c r="B87" s="38"/>
      <c r="C87" s="62"/>
      <c r="D87" s="29"/>
      <c r="E87" s="29"/>
      <c r="F87" s="29"/>
      <c r="G87" s="29"/>
      <c r="H87" s="30"/>
      <c r="I87" s="31"/>
      <c r="J87" s="58"/>
      <c r="K87" s="58"/>
      <c r="L87" s="59"/>
      <c r="M87" s="59"/>
      <c r="N87" s="60"/>
      <c r="O87" s="47"/>
      <c r="P87" s="50"/>
      <c r="Q87" s="50"/>
      <c r="R87" s="50"/>
    </row>
    <row r="88" spans="1:18" ht="12.75" customHeight="1" x14ac:dyDescent="0.2">
      <c r="A88" s="41">
        <v>27</v>
      </c>
      <c r="B88" s="516">
        <v>46175</v>
      </c>
      <c r="C88" s="28"/>
      <c r="D88" s="29"/>
      <c r="E88" s="29"/>
      <c r="F88" s="29"/>
      <c r="G88" s="29"/>
      <c r="H88" s="30"/>
      <c r="I88" s="31">
        <v>5</v>
      </c>
      <c r="J88" s="58">
        <v>1</v>
      </c>
      <c r="K88" s="59" t="s">
        <v>20</v>
      </c>
      <c r="L88" s="59" t="s">
        <v>20</v>
      </c>
      <c r="M88" s="59" t="s">
        <v>498</v>
      </c>
      <c r="N88" s="60" t="s">
        <v>499</v>
      </c>
      <c r="O88" s="47" t="s">
        <v>500</v>
      </c>
      <c r="P88" s="50"/>
      <c r="Q88" s="50"/>
      <c r="R88" s="50"/>
    </row>
    <row r="89" spans="1:18" ht="12.75" customHeight="1" x14ac:dyDescent="0.2">
      <c r="A89" s="41"/>
      <c r="B89" s="516"/>
      <c r="C89" s="28"/>
      <c r="D89" s="29"/>
      <c r="E89" s="29"/>
      <c r="F89" s="29"/>
      <c r="G89" s="29"/>
      <c r="H89" s="30"/>
      <c r="I89" s="31"/>
      <c r="J89" s="58"/>
      <c r="K89" s="58"/>
      <c r="L89" s="59"/>
      <c r="M89" s="59"/>
      <c r="N89" s="60"/>
      <c r="O89" s="47" t="s">
        <v>501</v>
      </c>
      <c r="P89" s="50"/>
      <c r="Q89" s="50"/>
      <c r="R89" s="50"/>
    </row>
    <row r="90" spans="1:18" ht="12.75" customHeight="1" x14ac:dyDescent="0.2">
      <c r="A90" s="41"/>
      <c r="B90" s="38"/>
      <c r="C90" s="28"/>
      <c r="D90" s="29"/>
      <c r="E90" s="29"/>
      <c r="F90" s="29"/>
      <c r="G90" s="29"/>
      <c r="H90" s="30"/>
      <c r="I90" s="31"/>
      <c r="J90" s="58"/>
      <c r="K90" s="58"/>
      <c r="L90" s="59"/>
      <c r="M90" s="59"/>
      <c r="N90" s="60"/>
      <c r="O90" s="47" t="s">
        <v>502</v>
      </c>
      <c r="P90" s="50">
        <v>0</v>
      </c>
      <c r="Q90" s="50">
        <v>1700000</v>
      </c>
      <c r="R90" s="50"/>
    </row>
    <row r="91" spans="1:18" ht="12.75" customHeight="1" x14ac:dyDescent="0.2">
      <c r="A91" s="41">
        <v>28</v>
      </c>
      <c r="B91" s="516">
        <v>46175</v>
      </c>
      <c r="C91" s="62"/>
      <c r="D91" s="29"/>
      <c r="E91" s="29"/>
      <c r="F91" s="29"/>
      <c r="G91" s="29"/>
      <c r="H91" s="30"/>
      <c r="I91" s="31">
        <v>5</v>
      </c>
      <c r="J91" s="58">
        <v>1</v>
      </c>
      <c r="K91" s="59" t="s">
        <v>20</v>
      </c>
      <c r="L91" s="59" t="s">
        <v>20</v>
      </c>
      <c r="M91" s="59" t="s">
        <v>498</v>
      </c>
      <c r="N91" s="60" t="s">
        <v>503</v>
      </c>
      <c r="O91" s="47" t="s">
        <v>504</v>
      </c>
      <c r="P91" s="50"/>
      <c r="Q91" s="50"/>
      <c r="R91" s="50"/>
    </row>
    <row r="92" spans="1:18" ht="12.75" customHeight="1" x14ac:dyDescent="0.2">
      <c r="A92" s="41"/>
      <c r="B92" s="516"/>
      <c r="C92" s="62"/>
      <c r="D92" s="29"/>
      <c r="E92" s="29"/>
      <c r="F92" s="29"/>
      <c r="G92" s="29"/>
      <c r="H92" s="30"/>
      <c r="I92" s="31"/>
      <c r="J92" s="58"/>
      <c r="K92" s="58"/>
      <c r="L92" s="59"/>
      <c r="M92" s="59"/>
      <c r="N92" s="60"/>
      <c r="O92" s="47" t="s">
        <v>505</v>
      </c>
      <c r="P92" s="50"/>
      <c r="Q92" s="50"/>
      <c r="R92" s="50"/>
    </row>
    <row r="93" spans="1:18" ht="12.75" customHeight="1" x14ac:dyDescent="0.2">
      <c r="A93" s="41"/>
      <c r="B93" s="38"/>
      <c r="C93" s="62"/>
      <c r="D93" s="29"/>
      <c r="E93" s="29"/>
      <c r="F93" s="29"/>
      <c r="G93" s="29"/>
      <c r="H93" s="30"/>
      <c r="I93" s="31"/>
      <c r="J93" s="58"/>
      <c r="K93" s="58"/>
      <c r="L93" s="59"/>
      <c r="M93" s="59"/>
      <c r="N93" s="60"/>
      <c r="O93" s="47" t="s">
        <v>502</v>
      </c>
      <c r="P93" s="50">
        <v>0</v>
      </c>
      <c r="Q93" s="50">
        <v>241400000</v>
      </c>
      <c r="R93" s="50"/>
    </row>
    <row r="94" spans="1:18" ht="12.75" customHeight="1" x14ac:dyDescent="0.2">
      <c r="A94" s="41">
        <v>29</v>
      </c>
      <c r="B94" s="516">
        <v>46175</v>
      </c>
      <c r="C94" s="62"/>
      <c r="D94" s="29"/>
      <c r="E94" s="29"/>
      <c r="F94" s="29"/>
      <c r="G94" s="29"/>
      <c r="H94" s="30"/>
      <c r="I94" s="31">
        <v>5</v>
      </c>
      <c r="J94" s="58">
        <v>1</v>
      </c>
      <c r="K94" s="59" t="s">
        <v>20</v>
      </c>
      <c r="L94" s="59" t="s">
        <v>20</v>
      </c>
      <c r="M94" s="59" t="s">
        <v>498</v>
      </c>
      <c r="N94" s="60" t="s">
        <v>506</v>
      </c>
      <c r="O94" s="47" t="s">
        <v>507</v>
      </c>
      <c r="P94" s="50"/>
      <c r="Q94" s="50"/>
      <c r="R94" s="50"/>
    </row>
    <row r="95" spans="1:18" ht="14.25" customHeight="1" x14ac:dyDescent="0.2">
      <c r="A95" s="41"/>
      <c r="B95" s="516"/>
      <c r="C95" s="62"/>
      <c r="D95" s="29"/>
      <c r="E95" s="29"/>
      <c r="F95" s="29"/>
      <c r="G95" s="29"/>
      <c r="H95" s="30"/>
      <c r="I95" s="31"/>
      <c r="J95" s="58"/>
      <c r="K95" s="58"/>
      <c r="L95" s="59"/>
      <c r="M95" s="59"/>
      <c r="N95" s="60"/>
      <c r="O95" s="47" t="s">
        <v>508</v>
      </c>
      <c r="P95" s="50"/>
      <c r="Q95" s="50"/>
      <c r="R95" s="50"/>
    </row>
    <row r="96" spans="1:18" ht="12.75" customHeight="1" x14ac:dyDescent="0.2">
      <c r="A96" s="41"/>
      <c r="B96" s="38"/>
      <c r="C96" s="62"/>
      <c r="D96" s="29"/>
      <c r="E96" s="29"/>
      <c r="F96" s="29"/>
      <c r="G96" s="29"/>
      <c r="I96" s="30"/>
      <c r="J96" s="31"/>
      <c r="K96" s="58"/>
      <c r="L96" s="59"/>
      <c r="M96" s="59"/>
      <c r="N96" s="60"/>
      <c r="O96" s="47" t="s">
        <v>509</v>
      </c>
      <c r="P96" s="50">
        <v>0</v>
      </c>
      <c r="Q96" s="50">
        <v>13600000</v>
      </c>
      <c r="R96" s="50"/>
    </row>
    <row r="97" spans="1:35" ht="12.75" customHeight="1" x14ac:dyDescent="0.2">
      <c r="A97" s="41">
        <v>30</v>
      </c>
      <c r="B97" s="516">
        <v>46175</v>
      </c>
      <c r="C97" s="62"/>
      <c r="D97" s="29"/>
      <c r="E97" s="29"/>
      <c r="F97" s="29"/>
      <c r="G97" s="29"/>
      <c r="H97" s="30"/>
      <c r="I97" s="31">
        <v>5</v>
      </c>
      <c r="J97" s="58">
        <v>1</v>
      </c>
      <c r="K97" s="59" t="s">
        <v>20</v>
      </c>
      <c r="L97" s="59" t="s">
        <v>20</v>
      </c>
      <c r="M97" s="59" t="s">
        <v>498</v>
      </c>
      <c r="N97" s="60" t="s">
        <v>510</v>
      </c>
      <c r="O97" s="47" t="s">
        <v>507</v>
      </c>
      <c r="P97" s="50"/>
      <c r="Q97" s="50"/>
      <c r="R97" s="50"/>
    </row>
    <row r="98" spans="1:35" ht="12.75" customHeight="1" x14ac:dyDescent="0.2">
      <c r="A98" s="41"/>
      <c r="B98" s="516"/>
      <c r="C98" s="62"/>
      <c r="D98" s="29"/>
      <c r="E98" s="29"/>
      <c r="F98" s="29"/>
      <c r="G98" s="29"/>
      <c r="H98" s="30"/>
      <c r="I98" s="31"/>
      <c r="J98" s="58"/>
      <c r="K98" s="58"/>
      <c r="L98" s="59"/>
      <c r="M98" s="59"/>
      <c r="N98" s="60"/>
      <c r="O98" s="47" t="s">
        <v>508</v>
      </c>
      <c r="P98" s="50"/>
      <c r="Q98" s="50"/>
      <c r="R98" s="50"/>
    </row>
    <row r="99" spans="1:35" ht="12.75" customHeight="1" x14ac:dyDescent="0.2">
      <c r="A99" s="41"/>
      <c r="B99" s="38"/>
      <c r="C99" s="62"/>
      <c r="D99" s="29"/>
      <c r="E99" s="29"/>
      <c r="F99" s="29"/>
      <c r="G99" s="29"/>
      <c r="I99" s="30"/>
      <c r="J99" s="31"/>
      <c r="K99" s="58"/>
      <c r="L99" s="59"/>
      <c r="M99" s="59"/>
      <c r="N99" s="60"/>
      <c r="O99" s="47" t="s">
        <v>509</v>
      </c>
      <c r="P99" s="50">
        <v>0</v>
      </c>
      <c r="Q99" s="50">
        <v>73100000</v>
      </c>
      <c r="R99" s="50"/>
    </row>
    <row r="100" spans="1:35" ht="12.75" customHeight="1" x14ac:dyDescent="0.2">
      <c r="A100" s="41"/>
      <c r="B100" s="38"/>
      <c r="C100" s="62"/>
      <c r="D100" s="29"/>
      <c r="E100" s="29"/>
      <c r="F100" s="29"/>
      <c r="G100" s="29"/>
      <c r="H100" s="30"/>
      <c r="I100" s="31"/>
      <c r="J100" s="58"/>
      <c r="K100" s="58"/>
      <c r="L100" s="59"/>
      <c r="M100" s="59"/>
      <c r="N100" s="60"/>
      <c r="O100" s="47"/>
      <c r="P100" s="50"/>
      <c r="Q100" s="50"/>
      <c r="R100" s="50"/>
    </row>
    <row r="101" spans="1:35" ht="12.75" customHeight="1" x14ac:dyDescent="0.2">
      <c r="A101" s="41">
        <v>31</v>
      </c>
      <c r="B101" s="38">
        <v>46167</v>
      </c>
      <c r="C101" s="62"/>
      <c r="D101" s="29"/>
      <c r="E101" s="29"/>
      <c r="F101" s="29"/>
      <c r="G101" s="29"/>
      <c r="I101" s="30"/>
      <c r="J101" s="31"/>
      <c r="K101" s="58"/>
      <c r="L101" s="59"/>
      <c r="M101" s="59"/>
      <c r="N101" s="60"/>
      <c r="O101" s="47" t="s">
        <v>559</v>
      </c>
      <c r="P101" s="50"/>
      <c r="Q101" s="50"/>
      <c r="R101" s="50"/>
    </row>
    <row r="102" spans="1:35" ht="12.75" customHeight="1" x14ac:dyDescent="0.2">
      <c r="A102" s="41"/>
      <c r="B102" s="516"/>
      <c r="C102" s="62"/>
      <c r="D102" s="29"/>
      <c r="E102" s="29"/>
      <c r="F102" s="29"/>
      <c r="G102" s="29"/>
      <c r="H102" s="30"/>
      <c r="I102" s="31"/>
      <c r="J102" s="58"/>
      <c r="K102" s="59"/>
      <c r="L102" s="59"/>
      <c r="M102" s="59"/>
      <c r="N102" s="60"/>
      <c r="O102" s="47" t="s">
        <v>560</v>
      </c>
      <c r="P102" s="50"/>
      <c r="Q102" s="50"/>
      <c r="R102" s="50"/>
    </row>
    <row r="103" spans="1:35" ht="12.75" customHeight="1" x14ac:dyDescent="0.2">
      <c r="A103" s="41"/>
      <c r="B103" s="38"/>
      <c r="C103" s="62"/>
      <c r="D103" s="29"/>
      <c r="E103" s="29"/>
      <c r="F103" s="29"/>
      <c r="G103" s="29"/>
      <c r="H103" s="30"/>
      <c r="I103" s="31"/>
      <c r="J103" s="58"/>
      <c r="K103" s="58"/>
      <c r="L103" s="59"/>
      <c r="M103" s="59"/>
      <c r="N103" s="60"/>
      <c r="O103" s="47" t="s">
        <v>561</v>
      </c>
      <c r="P103" s="50"/>
      <c r="Q103" s="50"/>
      <c r="R103" s="50"/>
    </row>
    <row r="104" spans="1:35" ht="12.75" customHeight="1" x14ac:dyDescent="0.2">
      <c r="A104" s="41"/>
      <c r="B104" s="38"/>
      <c r="C104" s="62"/>
      <c r="D104" s="29"/>
      <c r="E104" s="29"/>
      <c r="F104" s="29"/>
      <c r="G104" s="29"/>
      <c r="I104" s="30"/>
      <c r="J104" s="31"/>
      <c r="K104" s="58"/>
      <c r="L104" s="59"/>
      <c r="M104" s="59"/>
      <c r="N104" s="60"/>
      <c r="O104" s="47" t="s">
        <v>562</v>
      </c>
      <c r="P104" s="50"/>
      <c r="Q104" s="50"/>
      <c r="R104" s="50"/>
    </row>
    <row r="105" spans="1:35" ht="12.75" customHeight="1" x14ac:dyDescent="0.2">
      <c r="A105" s="41"/>
      <c r="B105" s="516"/>
      <c r="C105" s="62"/>
      <c r="D105" s="29"/>
      <c r="E105" s="29"/>
      <c r="F105" s="29"/>
      <c r="G105" s="29"/>
      <c r="H105" s="30"/>
      <c r="I105" s="31"/>
      <c r="J105" s="58"/>
      <c r="K105" s="59"/>
      <c r="L105" s="59"/>
      <c r="M105" s="59"/>
      <c r="N105" s="60"/>
      <c r="O105" s="47" t="s">
        <v>563</v>
      </c>
      <c r="P105" s="50"/>
      <c r="Q105" s="50"/>
      <c r="R105" s="50"/>
    </row>
    <row r="106" spans="1:35" ht="12.75" customHeight="1" x14ac:dyDescent="0.2">
      <c r="A106" s="41"/>
      <c r="B106" s="516"/>
      <c r="C106" s="62"/>
      <c r="D106" s="29"/>
      <c r="E106" s="29"/>
      <c r="F106" s="29"/>
      <c r="G106" s="29"/>
      <c r="H106" s="30"/>
      <c r="I106" s="31"/>
      <c r="J106" s="58"/>
      <c r="K106" s="59"/>
      <c r="L106" s="59"/>
      <c r="M106" s="59"/>
      <c r="N106" s="60"/>
      <c r="O106" s="47" t="s">
        <v>564</v>
      </c>
      <c r="P106" s="50">
        <v>3788430</v>
      </c>
      <c r="Q106" s="50">
        <v>0</v>
      </c>
      <c r="R106" s="50"/>
      <c r="U106" s="62"/>
      <c r="V106" s="29"/>
      <c r="W106" s="29"/>
      <c r="X106" s="29"/>
      <c r="Y106" s="29"/>
      <c r="Z106" s="30"/>
      <c r="AA106" s="31"/>
      <c r="AB106" s="58"/>
      <c r="AC106" s="59"/>
      <c r="AD106" s="59"/>
      <c r="AE106" s="59"/>
      <c r="AF106" s="60"/>
      <c r="AG106" s="47" t="s">
        <v>464</v>
      </c>
      <c r="AH106" s="50"/>
      <c r="AI106" s="50"/>
    </row>
    <row r="107" spans="1:35" ht="12.75" customHeight="1" x14ac:dyDescent="0.2">
      <c r="A107" s="41"/>
      <c r="B107" s="38"/>
      <c r="C107" s="62"/>
      <c r="D107" s="29"/>
      <c r="E107" s="29"/>
      <c r="F107" s="29"/>
      <c r="G107" s="29"/>
      <c r="H107" s="30"/>
      <c r="I107" s="31"/>
      <c r="J107" s="58"/>
      <c r="K107" s="58"/>
      <c r="L107" s="59"/>
      <c r="M107" s="59"/>
      <c r="N107" s="60"/>
      <c r="O107" s="47"/>
      <c r="P107" s="50"/>
      <c r="Q107" s="50"/>
      <c r="R107" s="50"/>
      <c r="U107" s="62"/>
      <c r="V107" s="29"/>
      <c r="W107" s="29"/>
      <c r="X107" s="29"/>
      <c r="Y107" s="29"/>
      <c r="Z107" s="30"/>
      <c r="AA107" s="31"/>
      <c r="AB107" s="58"/>
      <c r="AC107" s="59"/>
      <c r="AD107" s="59"/>
      <c r="AE107" s="59"/>
      <c r="AF107" s="60"/>
      <c r="AG107" s="47" t="s">
        <v>463</v>
      </c>
      <c r="AH107" s="50"/>
      <c r="AI107" s="50"/>
    </row>
    <row r="108" spans="1:35" ht="12.75" customHeight="1" x14ac:dyDescent="0.2">
      <c r="A108" s="41">
        <v>32</v>
      </c>
      <c r="B108" s="38">
        <v>46167</v>
      </c>
      <c r="C108" s="62"/>
      <c r="D108" s="29"/>
      <c r="E108" s="29"/>
      <c r="F108" s="29"/>
      <c r="G108" s="29"/>
      <c r="H108" s="32"/>
      <c r="I108" s="31">
        <v>5</v>
      </c>
      <c r="J108" s="58">
        <v>1</v>
      </c>
      <c r="K108" s="59" t="s">
        <v>20</v>
      </c>
      <c r="L108" s="59" t="s">
        <v>21</v>
      </c>
      <c r="M108" s="59" t="s">
        <v>511</v>
      </c>
      <c r="N108" s="60" t="s">
        <v>512</v>
      </c>
      <c r="O108" s="47" t="s">
        <v>513</v>
      </c>
      <c r="P108" s="50"/>
      <c r="Q108" s="50"/>
      <c r="R108" s="50"/>
      <c r="U108" s="62"/>
      <c r="V108" s="29"/>
      <c r="W108" s="29"/>
      <c r="X108" s="29"/>
      <c r="Y108" s="29"/>
      <c r="Z108" s="30"/>
      <c r="AA108" s="31"/>
      <c r="AB108" s="58"/>
      <c r="AC108" s="59"/>
      <c r="AD108" s="59"/>
      <c r="AE108" s="59"/>
      <c r="AF108" s="60"/>
      <c r="AG108" s="47" t="s">
        <v>462</v>
      </c>
      <c r="AH108" s="50"/>
      <c r="AI108" s="50"/>
    </row>
    <row r="109" spans="1:35" ht="12.75" customHeight="1" x14ac:dyDescent="0.2">
      <c r="A109" s="42"/>
      <c r="B109" s="38"/>
      <c r="C109" s="62"/>
      <c r="D109" s="29"/>
      <c r="E109" s="29"/>
      <c r="F109" s="29"/>
      <c r="G109" s="29"/>
      <c r="H109" s="32"/>
      <c r="I109" s="546"/>
      <c r="J109" s="58"/>
      <c r="K109" s="58"/>
      <c r="L109" s="59"/>
      <c r="M109" s="59"/>
      <c r="N109" s="60"/>
      <c r="O109" s="47" t="s">
        <v>514</v>
      </c>
      <c r="P109" s="50">
        <v>0</v>
      </c>
      <c r="Q109" s="50">
        <v>3788430</v>
      </c>
      <c r="R109" s="50"/>
      <c r="U109" s="62"/>
      <c r="V109" s="29"/>
      <c r="W109" s="29"/>
      <c r="X109" s="29"/>
      <c r="Y109" s="29"/>
      <c r="Z109" s="30"/>
      <c r="AA109" s="31"/>
      <c r="AB109" s="58"/>
      <c r="AC109" s="59"/>
      <c r="AD109" s="59"/>
      <c r="AE109" s="59"/>
      <c r="AF109" s="60"/>
      <c r="AG109" s="47"/>
      <c r="AH109" s="50"/>
      <c r="AI109" s="50"/>
    </row>
    <row r="110" spans="1:35" ht="12.75" customHeight="1" x14ac:dyDescent="0.2">
      <c r="A110" s="42"/>
      <c r="B110" s="38"/>
      <c r="C110" s="62"/>
      <c r="D110" s="29"/>
      <c r="E110" s="29"/>
      <c r="F110" s="29"/>
      <c r="G110" s="29"/>
      <c r="H110" s="32"/>
      <c r="I110" s="546"/>
      <c r="J110" s="58"/>
      <c r="K110" s="58"/>
      <c r="L110" s="59"/>
      <c r="M110" s="59"/>
      <c r="N110" s="60"/>
      <c r="O110" s="47"/>
      <c r="P110" s="50"/>
      <c r="Q110" s="50"/>
      <c r="R110" s="50"/>
      <c r="U110" s="62"/>
      <c r="V110" s="29"/>
      <c r="W110" s="29"/>
      <c r="X110" s="29"/>
      <c r="Y110" s="29"/>
      <c r="Z110" s="30"/>
      <c r="AA110" s="31"/>
      <c r="AB110" s="58"/>
      <c r="AC110" s="59"/>
      <c r="AD110" s="59"/>
      <c r="AE110" s="59"/>
      <c r="AF110" s="60"/>
      <c r="AG110" s="47"/>
      <c r="AH110" s="50"/>
      <c r="AI110" s="50"/>
    </row>
    <row r="111" spans="1:35" ht="12.75" customHeight="1" x14ac:dyDescent="0.2">
      <c r="A111" s="640">
        <v>33</v>
      </c>
      <c r="B111" s="38">
        <v>46167</v>
      </c>
      <c r="C111" s="62"/>
      <c r="D111" s="29"/>
      <c r="E111" s="29"/>
      <c r="F111" s="29"/>
      <c r="G111" s="29"/>
      <c r="H111" s="32"/>
      <c r="I111" s="546"/>
      <c r="J111" s="58"/>
      <c r="K111" s="58"/>
      <c r="L111" s="59"/>
      <c r="M111" s="59"/>
      <c r="N111" s="60"/>
      <c r="O111" s="47" t="s">
        <v>599</v>
      </c>
      <c r="P111" s="50"/>
      <c r="Q111" s="50"/>
      <c r="R111" s="50"/>
      <c r="U111" s="62"/>
      <c r="V111" s="29"/>
      <c r="W111" s="29"/>
      <c r="X111" s="29"/>
      <c r="Y111" s="29"/>
      <c r="Z111" s="30"/>
      <c r="AA111" s="31"/>
      <c r="AB111" s="58"/>
      <c r="AC111" s="59"/>
      <c r="AD111" s="59"/>
      <c r="AE111" s="59"/>
      <c r="AF111" s="60"/>
      <c r="AG111" s="47"/>
      <c r="AH111" s="50"/>
      <c r="AI111" s="50"/>
    </row>
    <row r="112" spans="1:35" ht="12.75" customHeight="1" x14ac:dyDescent="0.2">
      <c r="A112" s="42"/>
      <c r="B112" s="38"/>
      <c r="C112" s="62"/>
      <c r="D112" s="29"/>
      <c r="E112" s="29"/>
      <c r="F112" s="29"/>
      <c r="G112" s="29"/>
      <c r="H112" s="32"/>
      <c r="I112" s="546"/>
      <c r="J112" s="58"/>
      <c r="K112" s="58"/>
      <c r="L112" s="59"/>
      <c r="M112" s="59"/>
      <c r="N112" s="60"/>
      <c r="O112" s="47" t="s">
        <v>600</v>
      </c>
      <c r="P112" s="50"/>
      <c r="Q112" s="50"/>
      <c r="R112" s="50"/>
      <c r="U112" s="62"/>
      <c r="V112" s="29"/>
      <c r="W112" s="29"/>
      <c r="X112" s="29"/>
      <c r="Y112" s="29"/>
      <c r="Z112" s="30"/>
      <c r="AA112" s="31"/>
      <c r="AB112" s="58"/>
      <c r="AC112" s="59"/>
      <c r="AD112" s="59"/>
      <c r="AE112" s="59"/>
      <c r="AF112" s="60"/>
      <c r="AG112" s="47"/>
      <c r="AH112" s="50"/>
      <c r="AI112" s="50"/>
    </row>
    <row r="113" spans="1:35" ht="12.75" customHeight="1" x14ac:dyDescent="0.2">
      <c r="A113" s="42"/>
      <c r="B113" s="38"/>
      <c r="C113" s="62"/>
      <c r="D113" s="29"/>
      <c r="E113" s="29"/>
      <c r="F113" s="29"/>
      <c r="G113" s="29"/>
      <c r="H113" s="32"/>
      <c r="I113" s="546"/>
      <c r="J113" s="58"/>
      <c r="K113" s="58"/>
      <c r="L113" s="59"/>
      <c r="M113" s="59"/>
      <c r="N113" s="60"/>
      <c r="O113" s="47" t="s">
        <v>601</v>
      </c>
      <c r="P113" s="50">
        <v>375430</v>
      </c>
      <c r="Q113" s="50">
        <v>0</v>
      </c>
      <c r="R113" s="50"/>
      <c r="U113" s="62"/>
      <c r="V113" s="29"/>
      <c r="W113" s="29"/>
      <c r="X113" s="29"/>
      <c r="Y113" s="29"/>
      <c r="Z113" s="30"/>
      <c r="AA113" s="31"/>
      <c r="AB113" s="58"/>
      <c r="AC113" s="59"/>
      <c r="AD113" s="59"/>
      <c r="AE113" s="59"/>
      <c r="AF113" s="60"/>
      <c r="AG113" s="47"/>
      <c r="AH113" s="50"/>
      <c r="AI113" s="50"/>
    </row>
    <row r="114" spans="1:35" ht="12.75" customHeight="1" x14ac:dyDescent="0.2">
      <c r="A114" s="42"/>
      <c r="B114" s="38"/>
      <c r="C114" s="62"/>
      <c r="D114" s="29"/>
      <c r="E114" s="29"/>
      <c r="F114" s="29"/>
      <c r="G114" s="29"/>
      <c r="H114" s="32"/>
      <c r="I114" s="546"/>
      <c r="J114" s="58"/>
      <c r="K114" s="58"/>
      <c r="L114" s="59"/>
      <c r="M114" s="59"/>
      <c r="N114" s="60"/>
      <c r="O114" s="47"/>
      <c r="P114" s="50"/>
      <c r="Q114" s="50"/>
      <c r="R114" s="50"/>
      <c r="U114" s="62"/>
      <c r="V114" s="29"/>
      <c r="W114" s="29"/>
      <c r="X114" s="29"/>
      <c r="Y114" s="29"/>
      <c r="Z114" s="30"/>
      <c r="AA114" s="31"/>
      <c r="AB114" s="58"/>
      <c r="AC114" s="59"/>
      <c r="AD114" s="59"/>
      <c r="AE114" s="59"/>
      <c r="AF114" s="60"/>
      <c r="AG114" s="47"/>
      <c r="AH114" s="50"/>
      <c r="AI114" s="50"/>
    </row>
    <row r="115" spans="1:35" ht="12.75" customHeight="1" x14ac:dyDescent="0.2">
      <c r="A115" s="640">
        <v>34</v>
      </c>
      <c r="B115" s="38">
        <v>46167</v>
      </c>
      <c r="C115" s="62"/>
      <c r="D115" s="29"/>
      <c r="E115" s="29"/>
      <c r="F115" s="29"/>
      <c r="G115" s="29"/>
      <c r="H115" s="32"/>
      <c r="I115" s="546"/>
      <c r="J115" s="58"/>
      <c r="K115" s="58"/>
      <c r="L115" s="59"/>
      <c r="M115" s="59"/>
      <c r="N115" s="60"/>
      <c r="O115" s="47" t="s">
        <v>602</v>
      </c>
      <c r="P115" s="50"/>
      <c r="Q115" s="50"/>
      <c r="R115" s="50"/>
      <c r="U115" s="62"/>
      <c r="V115" s="29"/>
      <c r="W115" s="29"/>
      <c r="X115" s="29"/>
      <c r="Y115" s="29"/>
      <c r="Z115" s="30"/>
      <c r="AA115" s="31"/>
      <c r="AB115" s="58"/>
      <c r="AC115" s="59"/>
      <c r="AD115" s="59"/>
      <c r="AE115" s="59"/>
      <c r="AF115" s="60"/>
      <c r="AG115" s="47"/>
      <c r="AH115" s="50"/>
      <c r="AI115" s="50"/>
    </row>
    <row r="116" spans="1:35" ht="12.75" customHeight="1" x14ac:dyDescent="0.2">
      <c r="A116" s="640"/>
      <c r="B116" s="38"/>
      <c r="C116" s="62"/>
      <c r="D116" s="29"/>
      <c r="E116" s="29"/>
      <c r="F116" s="29"/>
      <c r="G116" s="29"/>
      <c r="H116" s="32"/>
      <c r="I116" s="546"/>
      <c r="J116" s="58"/>
      <c r="K116" s="58"/>
      <c r="L116" s="59"/>
      <c r="M116" s="59"/>
      <c r="N116" s="60"/>
      <c r="O116" s="47" t="s">
        <v>600</v>
      </c>
      <c r="P116" s="50"/>
      <c r="Q116" s="50"/>
      <c r="R116" s="50"/>
      <c r="U116" s="62"/>
      <c r="V116" s="29"/>
      <c r="W116" s="29"/>
      <c r="X116" s="29"/>
      <c r="Y116" s="29"/>
      <c r="Z116" s="30"/>
      <c r="AA116" s="31"/>
      <c r="AB116" s="58"/>
      <c r="AC116" s="59"/>
      <c r="AD116" s="59"/>
      <c r="AE116" s="59"/>
      <c r="AF116" s="60"/>
      <c r="AG116" s="47"/>
      <c r="AH116" s="50"/>
      <c r="AI116" s="50"/>
    </row>
    <row r="117" spans="1:35" ht="12.75" customHeight="1" x14ac:dyDescent="0.2">
      <c r="A117" s="640"/>
      <c r="B117" s="38"/>
      <c r="C117" s="62"/>
      <c r="D117" s="29"/>
      <c r="E117" s="29"/>
      <c r="F117" s="29"/>
      <c r="G117" s="29"/>
      <c r="H117" s="32"/>
      <c r="I117" s="546"/>
      <c r="J117" s="58"/>
      <c r="K117" s="58"/>
      <c r="L117" s="59"/>
      <c r="M117" s="59"/>
      <c r="N117" s="60"/>
      <c r="O117" s="47" t="s">
        <v>601</v>
      </c>
      <c r="P117" s="50">
        <v>0</v>
      </c>
      <c r="Q117" s="50">
        <v>375430</v>
      </c>
      <c r="R117" s="50"/>
      <c r="U117" s="62"/>
      <c r="V117" s="29"/>
      <c r="W117" s="29"/>
      <c r="X117" s="29"/>
      <c r="Y117" s="29"/>
      <c r="Z117" s="30"/>
      <c r="AA117" s="31"/>
      <c r="AB117" s="58"/>
      <c r="AC117" s="59"/>
      <c r="AD117" s="59"/>
      <c r="AE117" s="59"/>
      <c r="AF117" s="60"/>
      <c r="AG117" s="47"/>
      <c r="AH117" s="50"/>
      <c r="AI117" s="50"/>
    </row>
    <row r="118" spans="1:35" ht="12.75" customHeight="1" x14ac:dyDescent="0.2">
      <c r="A118" s="640"/>
      <c r="B118" s="38"/>
      <c r="C118" s="62"/>
      <c r="D118" s="29"/>
      <c r="E118" s="29"/>
      <c r="F118" s="29"/>
      <c r="G118" s="29"/>
      <c r="H118" s="32"/>
      <c r="I118" s="546"/>
      <c r="J118" s="58"/>
      <c r="K118" s="58"/>
      <c r="L118" s="59"/>
      <c r="M118" s="59"/>
      <c r="N118" s="60"/>
      <c r="O118" s="47"/>
      <c r="P118" s="50"/>
      <c r="Q118" s="50"/>
      <c r="R118" s="50"/>
      <c r="U118" s="62"/>
      <c r="V118" s="29"/>
      <c r="W118" s="29"/>
      <c r="X118" s="29"/>
      <c r="Y118" s="29"/>
      <c r="Z118" s="30"/>
      <c r="AA118" s="31"/>
      <c r="AB118" s="58"/>
      <c r="AC118" s="59"/>
      <c r="AD118" s="59"/>
      <c r="AE118" s="59"/>
      <c r="AF118" s="60"/>
      <c r="AG118" s="47"/>
      <c r="AH118" s="50"/>
      <c r="AI118" s="50"/>
    </row>
    <row r="119" spans="1:35" ht="12.75" customHeight="1" x14ac:dyDescent="0.2">
      <c r="A119" s="640">
        <v>35</v>
      </c>
      <c r="B119" s="38">
        <v>46167</v>
      </c>
      <c r="C119" s="62"/>
      <c r="D119" s="29"/>
      <c r="E119" s="29"/>
      <c r="F119" s="29"/>
      <c r="G119" s="29"/>
      <c r="H119" s="32"/>
      <c r="I119" s="546"/>
      <c r="J119" s="58"/>
      <c r="K119" s="58"/>
      <c r="L119" s="59"/>
      <c r="M119" s="59"/>
      <c r="N119" s="60"/>
      <c r="O119" s="47" t="s">
        <v>603</v>
      </c>
      <c r="P119" s="50"/>
      <c r="Q119" s="50"/>
      <c r="R119" s="50"/>
      <c r="U119" s="62"/>
      <c r="V119" s="29"/>
      <c r="W119" s="29"/>
      <c r="X119" s="29"/>
      <c r="Y119" s="29"/>
      <c r="Z119" s="30"/>
      <c r="AA119" s="31"/>
      <c r="AB119" s="58"/>
      <c r="AC119" s="59"/>
      <c r="AD119" s="59"/>
      <c r="AE119" s="59"/>
      <c r="AF119" s="60"/>
      <c r="AG119" s="47"/>
      <c r="AH119" s="50"/>
      <c r="AI119" s="50"/>
    </row>
    <row r="120" spans="1:35" ht="12.75" customHeight="1" x14ac:dyDescent="0.2">
      <c r="A120" s="640"/>
      <c r="B120" s="38"/>
      <c r="C120" s="62"/>
      <c r="D120" s="29"/>
      <c r="E120" s="29"/>
      <c r="F120" s="29"/>
      <c r="G120" s="29"/>
      <c r="H120" s="32"/>
      <c r="I120" s="546"/>
      <c r="J120" s="58"/>
      <c r="K120" s="58"/>
      <c r="L120" s="59"/>
      <c r="M120" s="59"/>
      <c r="N120" s="60"/>
      <c r="O120" s="47" t="s">
        <v>604</v>
      </c>
      <c r="P120" s="50"/>
      <c r="Q120" s="50"/>
      <c r="R120" s="50"/>
      <c r="U120" s="62"/>
      <c r="V120" s="29"/>
      <c r="W120" s="29"/>
      <c r="X120" s="29"/>
      <c r="Y120" s="29"/>
      <c r="Z120" s="30"/>
      <c r="AA120" s="31"/>
      <c r="AB120" s="58"/>
      <c r="AC120" s="59"/>
      <c r="AD120" s="59"/>
      <c r="AE120" s="59"/>
      <c r="AF120" s="60"/>
      <c r="AG120" s="47"/>
      <c r="AH120" s="50"/>
      <c r="AI120" s="50"/>
    </row>
    <row r="121" spans="1:35" ht="12.75" customHeight="1" x14ac:dyDescent="0.2">
      <c r="A121" s="640"/>
      <c r="B121" s="38"/>
      <c r="C121" s="62"/>
      <c r="D121" s="29"/>
      <c r="E121" s="29"/>
      <c r="F121" s="29"/>
      <c r="G121" s="29"/>
      <c r="H121" s="32"/>
      <c r="I121" s="546"/>
      <c r="J121" s="58"/>
      <c r="K121" s="58"/>
      <c r="L121" s="59"/>
      <c r="M121" s="59"/>
      <c r="N121" s="60"/>
      <c r="O121" s="47" t="s">
        <v>605</v>
      </c>
      <c r="P121" s="50">
        <v>68260</v>
      </c>
      <c r="Q121" s="50">
        <v>0</v>
      </c>
      <c r="R121" s="50"/>
      <c r="U121" s="62"/>
      <c r="V121" s="29"/>
      <c r="W121" s="29"/>
      <c r="X121" s="29"/>
      <c r="Y121" s="29"/>
      <c r="Z121" s="30"/>
      <c r="AA121" s="31"/>
      <c r="AB121" s="58"/>
      <c r="AC121" s="59"/>
      <c r="AD121" s="59"/>
      <c r="AE121" s="59"/>
      <c r="AF121" s="60"/>
      <c r="AG121" s="47"/>
      <c r="AH121" s="50"/>
      <c r="AI121" s="50"/>
    </row>
    <row r="122" spans="1:35" ht="12.75" customHeight="1" x14ac:dyDescent="0.2">
      <c r="A122" s="640"/>
      <c r="B122" s="38"/>
      <c r="C122" s="62"/>
      <c r="D122" s="29"/>
      <c r="E122" s="29"/>
      <c r="F122" s="29"/>
      <c r="G122" s="29"/>
      <c r="H122" s="32"/>
      <c r="I122" s="546"/>
      <c r="J122" s="58"/>
      <c r="K122" s="58"/>
      <c r="L122" s="59"/>
      <c r="M122" s="59"/>
      <c r="N122" s="60"/>
      <c r="O122" s="47"/>
      <c r="P122" s="50"/>
      <c r="Q122" s="50"/>
      <c r="R122" s="50"/>
      <c r="U122" s="62"/>
      <c r="V122" s="29"/>
      <c r="W122" s="29"/>
      <c r="X122" s="29"/>
      <c r="Y122" s="29"/>
      <c r="Z122" s="30"/>
      <c r="AA122" s="31"/>
      <c r="AB122" s="58"/>
      <c r="AC122" s="59"/>
      <c r="AD122" s="59"/>
      <c r="AE122" s="59"/>
      <c r="AF122" s="60"/>
      <c r="AG122" s="47"/>
      <c r="AH122" s="50"/>
      <c r="AI122" s="50"/>
    </row>
    <row r="123" spans="1:35" ht="12.75" customHeight="1" x14ac:dyDescent="0.2">
      <c r="A123" s="640">
        <v>36</v>
      </c>
      <c r="B123" s="38">
        <v>46167</v>
      </c>
      <c r="C123" s="62"/>
      <c r="D123" s="29"/>
      <c r="E123" s="29"/>
      <c r="F123" s="29"/>
      <c r="G123" s="29"/>
      <c r="H123" s="32"/>
      <c r="I123" s="546"/>
      <c r="J123" s="58"/>
      <c r="K123" s="58"/>
      <c r="L123" s="59"/>
      <c r="M123" s="59"/>
      <c r="N123" s="60"/>
      <c r="O123" s="47" t="s">
        <v>606</v>
      </c>
      <c r="P123" s="50"/>
      <c r="Q123" s="50"/>
      <c r="R123" s="50"/>
      <c r="U123" s="62"/>
      <c r="V123" s="29"/>
      <c r="W123" s="29"/>
      <c r="X123" s="29"/>
      <c r="Y123" s="29"/>
      <c r="Z123" s="30"/>
      <c r="AA123" s="31"/>
      <c r="AB123" s="58"/>
      <c r="AC123" s="59"/>
      <c r="AD123" s="59"/>
      <c r="AE123" s="59"/>
      <c r="AF123" s="60"/>
      <c r="AG123" s="47"/>
      <c r="AH123" s="50"/>
      <c r="AI123" s="50"/>
    </row>
    <row r="124" spans="1:35" ht="12.75" customHeight="1" x14ac:dyDescent="0.2">
      <c r="A124" s="640"/>
      <c r="B124" s="38"/>
      <c r="C124" s="62"/>
      <c r="D124" s="29"/>
      <c r="E124" s="29"/>
      <c r="F124" s="29"/>
      <c r="G124" s="29"/>
      <c r="H124" s="32"/>
      <c r="I124" s="546"/>
      <c r="J124" s="58"/>
      <c r="K124" s="58"/>
      <c r="L124" s="59"/>
      <c r="M124" s="59"/>
      <c r="N124" s="60"/>
      <c r="O124" s="47" t="s">
        <v>604</v>
      </c>
      <c r="P124" s="50"/>
      <c r="Q124" s="50"/>
      <c r="R124" s="50"/>
      <c r="U124" s="62"/>
      <c r="V124" s="29"/>
      <c r="W124" s="29"/>
      <c r="X124" s="29"/>
      <c r="Y124" s="29"/>
      <c r="Z124" s="30"/>
      <c r="AA124" s="31"/>
      <c r="AB124" s="58"/>
      <c r="AC124" s="59"/>
      <c r="AD124" s="59"/>
      <c r="AE124" s="59"/>
      <c r="AF124" s="60"/>
      <c r="AG124" s="47"/>
      <c r="AH124" s="50"/>
      <c r="AI124" s="50"/>
    </row>
    <row r="125" spans="1:35" ht="12.75" customHeight="1" x14ac:dyDescent="0.2">
      <c r="A125" s="640"/>
      <c r="B125" s="38"/>
      <c r="C125" s="62"/>
      <c r="D125" s="29"/>
      <c r="E125" s="29"/>
      <c r="F125" s="29"/>
      <c r="G125" s="29"/>
      <c r="H125" s="32"/>
      <c r="I125" s="546"/>
      <c r="J125" s="58"/>
      <c r="K125" s="58"/>
      <c r="L125" s="59"/>
      <c r="M125" s="59"/>
      <c r="N125" s="60"/>
      <c r="O125" s="47" t="s">
        <v>605</v>
      </c>
      <c r="P125" s="50">
        <v>0</v>
      </c>
      <c r="Q125" s="50">
        <v>68260</v>
      </c>
      <c r="R125" s="50"/>
      <c r="U125" s="62"/>
      <c r="V125" s="29"/>
      <c r="W125" s="29"/>
      <c r="X125" s="29"/>
      <c r="Y125" s="29"/>
      <c r="Z125" s="30"/>
      <c r="AA125" s="31"/>
      <c r="AB125" s="58"/>
      <c r="AC125" s="59"/>
      <c r="AD125" s="59"/>
      <c r="AE125" s="59"/>
      <c r="AF125" s="60"/>
      <c r="AG125" s="47"/>
      <c r="AH125" s="50"/>
      <c r="AI125" s="50"/>
    </row>
    <row r="126" spans="1:35" ht="12.75" customHeight="1" x14ac:dyDescent="0.2">
      <c r="A126" s="640"/>
      <c r="B126" s="38"/>
      <c r="C126" s="62"/>
      <c r="D126" s="29"/>
      <c r="E126" s="29"/>
      <c r="F126" s="29"/>
      <c r="G126" s="29"/>
      <c r="H126" s="32"/>
      <c r="I126" s="546"/>
      <c r="J126" s="58"/>
      <c r="K126" s="58"/>
      <c r="L126" s="59"/>
      <c r="M126" s="59"/>
      <c r="N126" s="60"/>
      <c r="O126" s="47"/>
      <c r="P126" s="50"/>
      <c r="Q126" s="50"/>
      <c r="R126" s="50"/>
      <c r="U126" s="62"/>
      <c r="V126" s="29"/>
      <c r="W126" s="29"/>
      <c r="X126" s="29"/>
      <c r="Y126" s="29"/>
      <c r="Z126" s="30"/>
      <c r="AA126" s="31"/>
      <c r="AB126" s="58"/>
      <c r="AC126" s="59"/>
      <c r="AD126" s="59"/>
      <c r="AE126" s="59"/>
      <c r="AF126" s="60"/>
      <c r="AG126" s="47"/>
      <c r="AH126" s="50"/>
      <c r="AI126" s="50"/>
    </row>
    <row r="127" spans="1:35" ht="12.75" customHeight="1" x14ac:dyDescent="0.2">
      <c r="A127" s="41">
        <v>37</v>
      </c>
      <c r="B127" s="516">
        <v>46161</v>
      </c>
      <c r="C127" s="62"/>
      <c r="D127" s="29"/>
      <c r="E127" s="29"/>
      <c r="F127" s="29"/>
      <c r="G127" s="29"/>
      <c r="H127" s="32"/>
      <c r="I127" s="546"/>
      <c r="J127" s="58"/>
      <c r="K127" s="58"/>
      <c r="L127" s="59"/>
      <c r="M127" s="59"/>
      <c r="N127" s="60"/>
      <c r="O127" s="47" t="s">
        <v>565</v>
      </c>
      <c r="P127" s="50"/>
      <c r="Q127" s="50"/>
      <c r="R127" s="50"/>
      <c r="U127" s="62"/>
      <c r="V127" s="29"/>
      <c r="W127" s="29"/>
      <c r="X127" s="29"/>
      <c r="Y127" s="29"/>
      <c r="Z127" s="30"/>
      <c r="AA127" s="31"/>
      <c r="AB127" s="58"/>
      <c r="AC127" s="59"/>
      <c r="AD127" s="59"/>
      <c r="AE127" s="59"/>
      <c r="AF127" s="60"/>
      <c r="AG127" s="47"/>
      <c r="AH127" s="50"/>
      <c r="AI127" s="50"/>
    </row>
    <row r="128" spans="1:35" ht="12.75" customHeight="1" x14ac:dyDescent="0.2">
      <c r="A128" s="41"/>
      <c r="B128" s="38"/>
      <c r="C128" s="62"/>
      <c r="D128" s="29"/>
      <c r="E128" s="29"/>
      <c r="F128" s="29"/>
      <c r="G128" s="29"/>
      <c r="H128" s="32"/>
      <c r="I128" s="546"/>
      <c r="J128" s="58"/>
      <c r="K128" s="58"/>
      <c r="L128" s="59"/>
      <c r="M128" s="59"/>
      <c r="N128" s="60"/>
      <c r="O128" s="47" t="s">
        <v>566</v>
      </c>
      <c r="P128" s="50"/>
      <c r="Q128" s="50"/>
      <c r="R128" s="50"/>
      <c r="U128" s="62"/>
      <c r="V128" s="29"/>
      <c r="W128" s="29"/>
      <c r="X128" s="29"/>
      <c r="Y128" s="29"/>
      <c r="Z128" s="30"/>
      <c r="AA128" s="31"/>
      <c r="AB128" s="58"/>
      <c r="AC128" s="59"/>
      <c r="AD128" s="59"/>
      <c r="AE128" s="59"/>
      <c r="AF128" s="60"/>
      <c r="AG128" s="47"/>
      <c r="AH128" s="50"/>
      <c r="AI128" s="50"/>
    </row>
    <row r="129" spans="1:35" ht="12.75" customHeight="1" x14ac:dyDescent="0.2">
      <c r="A129" s="41"/>
      <c r="B129" s="516"/>
      <c r="C129" s="62"/>
      <c r="D129" s="29"/>
      <c r="E129" s="29"/>
      <c r="F129" s="29"/>
      <c r="G129" s="29"/>
      <c r="H129" s="32"/>
      <c r="I129" s="31"/>
      <c r="J129" s="58"/>
      <c r="K129" s="59"/>
      <c r="L129" s="59"/>
      <c r="M129" s="59"/>
      <c r="N129" s="60"/>
      <c r="O129" s="47" t="s">
        <v>567</v>
      </c>
      <c r="P129" s="50"/>
      <c r="Q129" s="50"/>
      <c r="R129" s="50"/>
      <c r="U129" s="62"/>
      <c r="V129" s="29"/>
      <c r="W129" s="29"/>
      <c r="X129" s="29"/>
      <c r="Y129" s="29"/>
      <c r="Z129" s="30"/>
      <c r="AA129" s="31"/>
      <c r="AB129" s="58"/>
      <c r="AC129" s="59"/>
      <c r="AD129" s="59"/>
      <c r="AE129" s="59"/>
      <c r="AF129" s="60"/>
      <c r="AG129" s="47"/>
      <c r="AH129" s="50"/>
      <c r="AI129" s="50"/>
    </row>
    <row r="130" spans="1:35" ht="12.75" customHeight="1" x14ac:dyDescent="0.2">
      <c r="A130" s="41"/>
      <c r="B130" s="38"/>
      <c r="C130" s="62"/>
      <c r="D130" s="29"/>
      <c r="E130" s="29"/>
      <c r="F130" s="29"/>
      <c r="G130" s="29"/>
      <c r="H130" s="32"/>
      <c r="I130" s="31"/>
      <c r="J130" s="58"/>
      <c r="K130" s="59"/>
      <c r="L130" s="59"/>
      <c r="M130" s="59"/>
      <c r="N130" s="60"/>
      <c r="O130" s="47" t="s">
        <v>568</v>
      </c>
      <c r="P130" s="50"/>
      <c r="Q130" s="50"/>
      <c r="R130" s="50"/>
      <c r="U130" s="62"/>
      <c r="V130" s="29"/>
      <c r="W130" s="29"/>
      <c r="X130" s="29"/>
      <c r="Y130" s="29"/>
      <c r="Z130" s="30"/>
      <c r="AA130" s="31"/>
      <c r="AB130" s="58"/>
      <c r="AC130" s="59"/>
      <c r="AD130" s="59"/>
      <c r="AE130" s="59"/>
      <c r="AF130" s="60"/>
      <c r="AG130" s="47"/>
      <c r="AH130" s="50"/>
      <c r="AI130" s="50"/>
    </row>
    <row r="131" spans="1:35" ht="12.75" customHeight="1" x14ac:dyDescent="0.2">
      <c r="A131" s="41"/>
      <c r="B131" s="516"/>
      <c r="C131" s="62"/>
      <c r="D131" s="29"/>
      <c r="E131" s="29"/>
      <c r="F131" s="29"/>
      <c r="G131" s="29"/>
      <c r="H131" s="32"/>
      <c r="I131" s="533"/>
      <c r="J131" s="534"/>
      <c r="K131" s="534"/>
      <c r="L131" s="535"/>
      <c r="M131" s="535"/>
      <c r="N131" s="536"/>
      <c r="O131" s="47" t="s">
        <v>569</v>
      </c>
      <c r="P131" s="50">
        <v>2695252</v>
      </c>
      <c r="Q131" s="50">
        <v>0</v>
      </c>
      <c r="R131" s="50"/>
      <c r="U131" s="62"/>
      <c r="V131" s="29"/>
      <c r="W131" s="29"/>
      <c r="X131" s="29"/>
      <c r="Y131" s="29"/>
      <c r="Z131" s="30"/>
      <c r="AA131" s="31"/>
      <c r="AB131" s="58"/>
      <c r="AC131" s="59"/>
      <c r="AD131" s="59"/>
      <c r="AE131" s="59"/>
      <c r="AF131" s="60"/>
      <c r="AG131" s="47"/>
      <c r="AH131" s="50"/>
      <c r="AI131" s="50"/>
    </row>
    <row r="132" spans="1:35" ht="12.75" customHeight="1" x14ac:dyDescent="0.2">
      <c r="A132" s="41"/>
      <c r="B132" s="516"/>
      <c r="C132" s="62"/>
      <c r="D132" s="29"/>
      <c r="E132" s="29"/>
      <c r="F132" s="29"/>
      <c r="G132" s="29"/>
      <c r="H132" s="32"/>
      <c r="I132" s="533"/>
      <c r="J132" s="534"/>
      <c r="K132" s="534"/>
      <c r="L132" s="535"/>
      <c r="M132" s="535"/>
      <c r="N132" s="536"/>
      <c r="O132" s="47"/>
      <c r="P132" s="50"/>
      <c r="Q132" s="50"/>
      <c r="R132" s="50"/>
      <c r="U132" s="62"/>
      <c r="V132" s="29"/>
      <c r="W132" s="29"/>
      <c r="X132" s="29"/>
      <c r="Y132" s="29"/>
      <c r="Z132" s="30"/>
      <c r="AA132" s="31"/>
      <c r="AB132" s="58"/>
      <c r="AC132" s="59"/>
      <c r="AD132" s="59"/>
      <c r="AE132" s="59"/>
      <c r="AF132" s="60"/>
      <c r="AG132" s="47"/>
      <c r="AH132" s="50"/>
      <c r="AI132" s="50"/>
    </row>
    <row r="133" spans="1:35" ht="12.75" customHeight="1" x14ac:dyDescent="0.2">
      <c r="A133" s="41">
        <v>38</v>
      </c>
      <c r="B133" s="516">
        <v>46161</v>
      </c>
      <c r="C133" s="62"/>
      <c r="D133" s="29"/>
      <c r="E133" s="29"/>
      <c r="F133" s="29"/>
      <c r="G133" s="29"/>
      <c r="H133" s="32"/>
      <c r="I133" s="533">
        <v>5</v>
      </c>
      <c r="J133" s="534">
        <v>1</v>
      </c>
      <c r="K133" s="59" t="s">
        <v>20</v>
      </c>
      <c r="L133" s="59" t="s">
        <v>21</v>
      </c>
      <c r="M133" s="59" t="s">
        <v>511</v>
      </c>
      <c r="N133" s="60" t="s">
        <v>570</v>
      </c>
      <c r="O133" s="47" t="s">
        <v>571</v>
      </c>
      <c r="P133" s="50"/>
      <c r="Q133" s="50"/>
      <c r="R133" s="50"/>
      <c r="U133" s="62"/>
      <c r="V133" s="29"/>
      <c r="W133" s="29"/>
      <c r="X133" s="29"/>
      <c r="Y133" s="29"/>
      <c r="Z133" s="30"/>
      <c r="AA133" s="31"/>
      <c r="AB133" s="58"/>
      <c r="AC133" s="59"/>
      <c r="AD133" s="59"/>
      <c r="AE133" s="59"/>
      <c r="AF133" s="60"/>
      <c r="AG133" s="47"/>
      <c r="AH133" s="50"/>
      <c r="AI133" s="50"/>
    </row>
    <row r="134" spans="1:35" ht="12.75" customHeight="1" x14ac:dyDescent="0.2">
      <c r="A134" s="41"/>
      <c r="B134" s="516"/>
      <c r="C134" s="62"/>
      <c r="D134" s="29"/>
      <c r="E134" s="29"/>
      <c r="F134" s="29"/>
      <c r="G134" s="29"/>
      <c r="H134" s="32"/>
      <c r="I134" s="533"/>
      <c r="J134" s="534"/>
      <c r="K134" s="534"/>
      <c r="L134" s="535"/>
      <c r="M134" s="535"/>
      <c r="N134" s="536"/>
      <c r="O134" s="47" t="s">
        <v>572</v>
      </c>
      <c r="P134" s="50">
        <v>0</v>
      </c>
      <c r="Q134" s="50">
        <v>2695252</v>
      </c>
      <c r="R134" s="50"/>
      <c r="U134" s="62"/>
      <c r="V134" s="29"/>
      <c r="W134" s="29"/>
      <c r="X134" s="29"/>
      <c r="Y134" s="29"/>
      <c r="Z134" s="30"/>
      <c r="AA134" s="31"/>
      <c r="AB134" s="58"/>
      <c r="AC134" s="59"/>
      <c r="AD134" s="59"/>
      <c r="AE134" s="59"/>
      <c r="AF134" s="60"/>
      <c r="AG134" s="47"/>
      <c r="AH134" s="50"/>
      <c r="AI134" s="50"/>
    </row>
    <row r="135" spans="1:35" ht="12.75" customHeight="1" x14ac:dyDescent="0.2">
      <c r="A135" s="41"/>
      <c r="B135" s="38"/>
      <c r="C135" s="62"/>
      <c r="D135" s="29"/>
      <c r="E135" s="29"/>
      <c r="F135" s="29"/>
      <c r="G135" s="29"/>
      <c r="H135" s="32"/>
      <c r="I135" s="533"/>
      <c r="J135" s="534"/>
      <c r="K135" s="534"/>
      <c r="L135" s="534"/>
      <c r="M135" s="534"/>
      <c r="N135" s="537"/>
      <c r="O135" s="47"/>
      <c r="P135" s="50"/>
      <c r="Q135" s="50"/>
      <c r="R135" s="50"/>
      <c r="U135" s="62"/>
      <c r="V135" s="29"/>
      <c r="W135" s="29"/>
      <c r="X135" s="29"/>
      <c r="Y135" s="29"/>
      <c r="Z135" s="30"/>
      <c r="AA135" s="31"/>
      <c r="AB135" s="58"/>
      <c r="AC135" s="59"/>
      <c r="AD135" s="59"/>
      <c r="AE135" s="59"/>
      <c r="AF135" s="60"/>
      <c r="AG135" s="47"/>
      <c r="AH135" s="50"/>
      <c r="AI135" s="50"/>
    </row>
    <row r="136" spans="1:35" ht="12.75" customHeight="1" x14ac:dyDescent="0.2">
      <c r="A136" s="41">
        <v>39</v>
      </c>
      <c r="B136" s="38">
        <v>46181</v>
      </c>
      <c r="C136" s="62"/>
      <c r="D136" s="29"/>
      <c r="E136" s="29"/>
      <c r="F136" s="29"/>
      <c r="G136" s="29"/>
      <c r="H136" s="32"/>
      <c r="I136" s="533"/>
      <c r="J136" s="534"/>
      <c r="K136" s="534"/>
      <c r="L136" s="534"/>
      <c r="M136" s="534"/>
      <c r="N136" s="537"/>
      <c r="O136" s="47" t="s">
        <v>573</v>
      </c>
      <c r="P136" s="50"/>
      <c r="Q136" s="50"/>
      <c r="R136" s="50"/>
      <c r="U136" s="62"/>
      <c r="V136" s="29"/>
      <c r="W136" s="29"/>
      <c r="X136" s="29"/>
      <c r="Y136" s="29"/>
      <c r="Z136" s="30"/>
      <c r="AA136" s="31"/>
      <c r="AB136" s="58"/>
      <c r="AC136" s="59"/>
      <c r="AD136" s="59"/>
      <c r="AE136" s="59"/>
      <c r="AF136" s="60"/>
      <c r="AG136" s="47"/>
      <c r="AH136" s="50"/>
      <c r="AI136" s="50"/>
    </row>
    <row r="137" spans="1:35" ht="12.75" customHeight="1" x14ac:dyDescent="0.2">
      <c r="A137" s="41"/>
      <c r="B137" s="38"/>
      <c r="C137" s="62"/>
      <c r="D137" s="29"/>
      <c r="E137" s="29"/>
      <c r="F137" s="29"/>
      <c r="G137" s="29"/>
      <c r="H137" s="32"/>
      <c r="I137" s="533"/>
      <c r="J137" s="534"/>
      <c r="K137" s="534"/>
      <c r="L137" s="535"/>
      <c r="M137" s="535"/>
      <c r="N137" s="536"/>
      <c r="O137" s="47" t="s">
        <v>574</v>
      </c>
      <c r="P137" s="50"/>
      <c r="Q137" s="50"/>
      <c r="R137" s="50"/>
      <c r="U137" s="62"/>
      <c r="V137" s="29"/>
      <c r="W137" s="29"/>
      <c r="X137" s="29"/>
      <c r="Y137" s="29"/>
      <c r="Z137" s="30"/>
      <c r="AA137" s="31"/>
      <c r="AB137" s="58"/>
      <c r="AC137" s="59"/>
      <c r="AD137" s="59"/>
      <c r="AE137" s="59"/>
      <c r="AF137" s="60"/>
      <c r="AG137" s="47"/>
      <c r="AH137" s="50"/>
      <c r="AI137" s="50"/>
    </row>
    <row r="138" spans="1:35" ht="12.75" customHeight="1" x14ac:dyDescent="0.2">
      <c r="A138" s="41"/>
      <c r="B138" s="38"/>
      <c r="C138" s="62"/>
      <c r="D138" s="29"/>
      <c r="E138" s="29"/>
      <c r="F138" s="29"/>
      <c r="G138" s="29"/>
      <c r="H138" s="32"/>
      <c r="I138" s="533"/>
      <c r="J138" s="534"/>
      <c r="K138" s="534"/>
      <c r="L138" s="534"/>
      <c r="M138" s="534"/>
      <c r="N138" s="537"/>
      <c r="O138" s="47" t="s">
        <v>575</v>
      </c>
      <c r="P138" s="50"/>
      <c r="Q138" s="50"/>
      <c r="R138" s="50"/>
      <c r="U138" s="62"/>
      <c r="V138" s="29"/>
      <c r="W138" s="29"/>
      <c r="X138" s="29"/>
      <c r="Y138" s="29"/>
      <c r="Z138" s="30"/>
      <c r="AA138" s="31"/>
      <c r="AB138" s="58"/>
      <c r="AC138" s="59"/>
      <c r="AD138" s="59"/>
      <c r="AE138" s="59"/>
      <c r="AF138" s="60"/>
      <c r="AG138" s="47"/>
      <c r="AH138" s="50"/>
      <c r="AI138" s="50"/>
    </row>
    <row r="139" spans="1:35" ht="12.75" customHeight="1" x14ac:dyDescent="0.2">
      <c r="A139" s="41"/>
      <c r="B139" s="38"/>
      <c r="C139" s="62"/>
      <c r="D139" s="29"/>
      <c r="E139" s="29"/>
      <c r="F139" s="29"/>
      <c r="G139" s="29"/>
      <c r="H139" s="32"/>
      <c r="I139" s="533"/>
      <c r="J139" s="534"/>
      <c r="K139" s="534"/>
      <c r="L139" s="534"/>
      <c r="M139" s="534"/>
      <c r="N139" s="537"/>
      <c r="O139" s="47" t="s">
        <v>576</v>
      </c>
      <c r="P139" s="50"/>
      <c r="Q139" s="50"/>
      <c r="R139" s="50"/>
      <c r="U139" s="62"/>
      <c r="V139" s="29"/>
      <c r="W139" s="29"/>
      <c r="X139" s="29"/>
      <c r="Y139" s="29"/>
      <c r="Z139" s="30"/>
      <c r="AA139" s="31"/>
      <c r="AB139" s="58"/>
      <c r="AC139" s="59"/>
      <c r="AD139" s="59"/>
      <c r="AE139" s="59"/>
      <c r="AF139" s="60"/>
      <c r="AG139" s="47"/>
      <c r="AH139" s="50"/>
      <c r="AI139" s="50"/>
    </row>
    <row r="140" spans="1:35" ht="12.75" customHeight="1" x14ac:dyDescent="0.2">
      <c r="A140" s="41"/>
      <c r="B140" s="38"/>
      <c r="C140" s="62"/>
      <c r="D140" s="29"/>
      <c r="E140" s="29"/>
      <c r="F140" s="29"/>
      <c r="G140" s="29"/>
      <c r="H140" s="32"/>
      <c r="I140" s="533"/>
      <c r="J140" s="534"/>
      <c r="K140" s="534"/>
      <c r="L140" s="535"/>
      <c r="M140" s="535"/>
      <c r="N140" s="536"/>
      <c r="O140" s="47" t="s">
        <v>577</v>
      </c>
      <c r="P140" s="50">
        <v>174100374</v>
      </c>
      <c r="Q140" s="50">
        <v>0</v>
      </c>
      <c r="R140" s="50"/>
      <c r="U140" s="62"/>
      <c r="V140" s="29"/>
      <c r="W140" s="29"/>
      <c r="X140" s="29"/>
      <c r="Y140" s="29"/>
      <c r="Z140" s="30"/>
      <c r="AA140" s="31"/>
      <c r="AB140" s="58"/>
      <c r="AC140" s="59"/>
      <c r="AD140" s="59"/>
      <c r="AE140" s="59"/>
      <c r="AF140" s="60"/>
      <c r="AG140" s="47"/>
      <c r="AH140" s="50"/>
      <c r="AI140" s="50"/>
    </row>
    <row r="141" spans="1:35" ht="12.75" customHeight="1" x14ac:dyDescent="0.2">
      <c r="A141" s="41"/>
      <c r="B141" s="516"/>
      <c r="C141" s="62"/>
      <c r="D141" s="29"/>
      <c r="E141" s="29"/>
      <c r="F141" s="29"/>
      <c r="G141" s="29"/>
      <c r="H141" s="32"/>
      <c r="I141" s="533"/>
      <c r="J141" s="534"/>
      <c r="K141" s="59"/>
      <c r="L141" s="59"/>
      <c r="M141" s="59"/>
      <c r="N141" s="60"/>
      <c r="O141" s="47"/>
      <c r="P141" s="50"/>
      <c r="Q141" s="50"/>
      <c r="R141" s="50"/>
      <c r="U141" s="62"/>
      <c r="V141" s="29"/>
      <c r="W141" s="29"/>
      <c r="X141" s="29"/>
      <c r="Y141" s="29"/>
      <c r="Z141" s="30"/>
      <c r="AA141" s="31"/>
      <c r="AB141" s="58"/>
      <c r="AC141" s="59"/>
      <c r="AD141" s="59"/>
      <c r="AE141" s="59"/>
      <c r="AF141" s="60"/>
      <c r="AG141" s="47"/>
      <c r="AH141" s="50"/>
      <c r="AI141" s="50"/>
    </row>
    <row r="142" spans="1:35" ht="12.75" customHeight="1" x14ac:dyDescent="0.2">
      <c r="A142" s="41">
        <v>40</v>
      </c>
      <c r="B142" s="38">
        <v>46181</v>
      </c>
      <c r="C142" s="62"/>
      <c r="D142" s="602"/>
      <c r="E142" s="602"/>
      <c r="F142" s="602"/>
      <c r="G142" s="602"/>
      <c r="H142" s="603"/>
      <c r="I142" s="31">
        <v>5</v>
      </c>
      <c r="J142" s="58">
        <v>1</v>
      </c>
      <c r="K142" s="58">
        <v>1</v>
      </c>
      <c r="L142" s="59" t="s">
        <v>20</v>
      </c>
      <c r="M142" s="59" t="s">
        <v>19</v>
      </c>
      <c r="N142" s="60" t="s">
        <v>487</v>
      </c>
      <c r="O142" s="47" t="s">
        <v>515</v>
      </c>
      <c r="P142" s="50"/>
      <c r="Q142" s="50"/>
      <c r="R142" s="50"/>
      <c r="U142" s="62"/>
      <c r="V142" s="29"/>
      <c r="W142" s="29"/>
      <c r="X142" s="29"/>
      <c r="Y142" s="29"/>
      <c r="Z142" s="30"/>
      <c r="AA142" s="31"/>
      <c r="AB142" s="58"/>
      <c r="AC142" s="59"/>
      <c r="AD142" s="59"/>
      <c r="AE142" s="59"/>
      <c r="AF142" s="60"/>
      <c r="AG142" s="47"/>
      <c r="AH142" s="50"/>
      <c r="AI142" s="50"/>
    </row>
    <row r="143" spans="1:35" ht="12.75" customHeight="1" x14ac:dyDescent="0.2">
      <c r="A143" s="41"/>
      <c r="B143" s="38"/>
      <c r="C143" s="62"/>
      <c r="D143" s="602"/>
      <c r="E143" s="602"/>
      <c r="F143" s="602"/>
      <c r="G143" s="602"/>
      <c r="H143" s="603"/>
      <c r="I143" s="31"/>
      <c r="J143" s="58"/>
      <c r="K143" s="58"/>
      <c r="L143" s="58"/>
      <c r="M143" s="58"/>
      <c r="N143" s="604"/>
      <c r="O143" s="47" t="s">
        <v>516</v>
      </c>
      <c r="P143" s="50">
        <v>0</v>
      </c>
      <c r="Q143" s="50">
        <v>125721299</v>
      </c>
      <c r="R143" s="50"/>
      <c r="U143" s="62"/>
      <c r="V143" s="29"/>
      <c r="W143" s="29"/>
      <c r="X143" s="29"/>
      <c r="Y143" s="29"/>
      <c r="Z143" s="30"/>
      <c r="AA143" s="31"/>
      <c r="AB143" s="58"/>
      <c r="AC143" s="59"/>
      <c r="AD143" s="59"/>
      <c r="AE143" s="59"/>
      <c r="AF143" s="60"/>
      <c r="AG143" s="47"/>
      <c r="AH143" s="50"/>
      <c r="AI143" s="50"/>
    </row>
    <row r="144" spans="1:35" ht="12.75" customHeight="1" x14ac:dyDescent="0.2">
      <c r="A144" s="41">
        <v>41</v>
      </c>
      <c r="B144" s="38">
        <v>46181</v>
      </c>
      <c r="C144" s="62"/>
      <c r="D144" s="602"/>
      <c r="E144" s="602"/>
      <c r="F144" s="602"/>
      <c r="G144" s="602"/>
      <c r="H144" s="603"/>
      <c r="I144" s="31">
        <v>5</v>
      </c>
      <c r="J144" s="58">
        <v>1</v>
      </c>
      <c r="K144" s="58">
        <v>1</v>
      </c>
      <c r="L144" s="59" t="s">
        <v>20</v>
      </c>
      <c r="M144" s="59" t="s">
        <v>21</v>
      </c>
      <c r="N144" s="60" t="s">
        <v>487</v>
      </c>
      <c r="O144" s="47" t="s">
        <v>517</v>
      </c>
      <c r="P144" s="50"/>
      <c r="Q144" s="50"/>
      <c r="R144" s="50"/>
      <c r="U144" s="62"/>
      <c r="V144" s="29"/>
      <c r="W144" s="29"/>
      <c r="X144" s="29"/>
      <c r="Y144" s="29"/>
      <c r="Z144" s="30"/>
      <c r="AA144" s="31"/>
      <c r="AB144" s="58"/>
      <c r="AC144" s="59"/>
      <c r="AD144" s="59"/>
      <c r="AE144" s="59"/>
      <c r="AF144" s="60"/>
      <c r="AG144" s="47"/>
      <c r="AH144" s="50"/>
      <c r="AI144" s="50"/>
    </row>
    <row r="145" spans="1:35" ht="12.75" customHeight="1" x14ac:dyDescent="0.2">
      <c r="A145" s="41"/>
      <c r="B145" s="38"/>
      <c r="C145" s="62"/>
      <c r="D145" s="602"/>
      <c r="E145" s="602"/>
      <c r="F145" s="602"/>
      <c r="G145" s="602"/>
      <c r="H145" s="603"/>
      <c r="I145" s="31"/>
      <c r="J145" s="58"/>
      <c r="K145" s="58"/>
      <c r="L145" s="58"/>
      <c r="M145" s="58"/>
      <c r="N145" s="604"/>
      <c r="O145" s="47" t="s">
        <v>518</v>
      </c>
      <c r="P145" s="50">
        <v>0</v>
      </c>
      <c r="Q145" s="50">
        <v>6356257</v>
      </c>
      <c r="R145" s="50"/>
      <c r="U145" s="62"/>
      <c r="V145" s="29"/>
      <c r="W145" s="29"/>
      <c r="X145" s="29"/>
      <c r="Y145" s="29"/>
      <c r="Z145" s="30"/>
      <c r="AA145" s="31"/>
      <c r="AB145" s="58"/>
      <c r="AC145" s="59"/>
      <c r="AD145" s="59"/>
      <c r="AE145" s="59"/>
      <c r="AF145" s="60"/>
      <c r="AG145" s="47"/>
      <c r="AH145" s="50"/>
      <c r="AI145" s="50"/>
    </row>
    <row r="146" spans="1:35" ht="12.75" customHeight="1" x14ac:dyDescent="0.2">
      <c r="A146" s="41">
        <v>42</v>
      </c>
      <c r="B146" s="38">
        <v>46181</v>
      </c>
      <c r="C146" s="62"/>
      <c r="D146" s="602"/>
      <c r="E146" s="602"/>
      <c r="F146" s="602"/>
      <c r="G146" s="602"/>
      <c r="H146" s="603"/>
      <c r="I146" s="31">
        <v>5</v>
      </c>
      <c r="J146" s="58">
        <v>1</v>
      </c>
      <c r="K146" s="58">
        <v>1</v>
      </c>
      <c r="L146" s="59" t="s">
        <v>20</v>
      </c>
      <c r="M146" s="59" t="s">
        <v>23</v>
      </c>
      <c r="N146" s="60" t="s">
        <v>487</v>
      </c>
      <c r="O146" s="47" t="s">
        <v>519</v>
      </c>
      <c r="P146" s="50"/>
      <c r="Q146" s="50"/>
      <c r="R146" s="50"/>
      <c r="U146" s="62"/>
      <c r="V146" s="29"/>
      <c r="W146" s="29"/>
      <c r="X146" s="29"/>
      <c r="Y146" s="29"/>
      <c r="Z146" s="30"/>
      <c r="AA146" s="31"/>
      <c r="AB146" s="58"/>
      <c r="AC146" s="59"/>
      <c r="AD146" s="59"/>
      <c r="AE146" s="59"/>
      <c r="AF146" s="60"/>
      <c r="AG146" s="47"/>
      <c r="AH146" s="50"/>
      <c r="AI146" s="50"/>
    </row>
    <row r="147" spans="1:35" ht="12.75" customHeight="1" x14ac:dyDescent="0.2">
      <c r="A147" s="41"/>
      <c r="B147" s="516"/>
      <c r="C147" s="62"/>
      <c r="D147" s="602"/>
      <c r="E147" s="602"/>
      <c r="F147" s="602"/>
      <c r="G147" s="602"/>
      <c r="H147" s="603"/>
      <c r="I147" s="31"/>
      <c r="J147" s="58"/>
      <c r="K147" s="58"/>
      <c r="L147" s="58"/>
      <c r="M147" s="58"/>
      <c r="N147" s="604"/>
      <c r="O147" s="47" t="s">
        <v>518</v>
      </c>
      <c r="P147" s="50">
        <v>0</v>
      </c>
      <c r="Q147" s="50">
        <v>42022818</v>
      </c>
      <c r="R147" s="50"/>
      <c r="U147" s="62"/>
      <c r="V147" s="29"/>
      <c r="W147" s="29"/>
      <c r="X147" s="29"/>
      <c r="Y147" s="29"/>
      <c r="Z147" s="30"/>
      <c r="AA147" s="31"/>
      <c r="AB147" s="58"/>
      <c r="AC147" s="59"/>
      <c r="AD147" s="59"/>
      <c r="AE147" s="59"/>
      <c r="AF147" s="60"/>
      <c r="AG147" s="47"/>
      <c r="AH147" s="50"/>
      <c r="AI147" s="50"/>
    </row>
    <row r="148" spans="1:35" ht="12.75" customHeight="1" x14ac:dyDescent="0.2">
      <c r="A148" s="41"/>
      <c r="B148" s="516"/>
      <c r="C148" s="62"/>
      <c r="D148" s="602"/>
      <c r="E148" s="602"/>
      <c r="F148" s="602"/>
      <c r="G148" s="602"/>
      <c r="H148" s="603"/>
      <c r="I148" s="31"/>
      <c r="J148" s="58"/>
      <c r="K148" s="58"/>
      <c r="L148" s="58"/>
      <c r="M148" s="58"/>
      <c r="N148" s="604"/>
      <c r="O148" s="47"/>
      <c r="P148" s="50"/>
      <c r="Q148" s="50"/>
      <c r="R148" s="50"/>
      <c r="U148" s="62"/>
      <c r="V148" s="29"/>
      <c r="W148" s="29"/>
      <c r="X148" s="29"/>
      <c r="Y148" s="29"/>
      <c r="Z148" s="30"/>
      <c r="AA148" s="31"/>
      <c r="AB148" s="58"/>
      <c r="AC148" s="59"/>
      <c r="AD148" s="59"/>
      <c r="AE148" s="59"/>
      <c r="AF148" s="60"/>
      <c r="AG148" s="47"/>
      <c r="AH148" s="50"/>
      <c r="AI148" s="50"/>
    </row>
    <row r="149" spans="1:35" ht="12.75" customHeight="1" x14ac:dyDescent="0.2">
      <c r="A149" s="41">
        <v>43</v>
      </c>
      <c r="B149" s="38">
        <v>46181</v>
      </c>
      <c r="C149" s="62"/>
      <c r="D149" s="602"/>
      <c r="E149" s="602"/>
      <c r="F149" s="602"/>
      <c r="G149" s="602"/>
      <c r="H149" s="603"/>
      <c r="I149" s="31"/>
      <c r="J149" s="58"/>
      <c r="K149" s="58"/>
      <c r="L149" s="58"/>
      <c r="M149" s="58"/>
      <c r="N149" s="604"/>
      <c r="O149" s="47" t="s">
        <v>607</v>
      </c>
      <c r="P149" s="50"/>
      <c r="Q149" s="50"/>
      <c r="R149" s="50"/>
      <c r="U149" s="62"/>
      <c r="V149" s="29"/>
      <c r="W149" s="29"/>
      <c r="X149" s="29"/>
      <c r="Y149" s="29"/>
      <c r="Z149" s="30"/>
      <c r="AA149" s="31"/>
      <c r="AB149" s="58"/>
      <c r="AC149" s="59"/>
      <c r="AD149" s="59"/>
      <c r="AE149" s="59"/>
      <c r="AF149" s="60"/>
      <c r="AG149" s="47"/>
      <c r="AH149" s="50"/>
      <c r="AI149" s="50"/>
    </row>
    <row r="150" spans="1:35" ht="12.75" customHeight="1" x14ac:dyDescent="0.2">
      <c r="A150" s="41"/>
      <c r="B150" s="516"/>
      <c r="C150" s="62"/>
      <c r="D150" s="602"/>
      <c r="E150" s="602"/>
      <c r="F150" s="602"/>
      <c r="G150" s="602"/>
      <c r="H150" s="603"/>
      <c r="I150" s="31"/>
      <c r="J150" s="58"/>
      <c r="K150" s="58"/>
      <c r="L150" s="58"/>
      <c r="M150" s="58"/>
      <c r="N150" s="604"/>
      <c r="O150" s="47" t="s">
        <v>608</v>
      </c>
      <c r="P150" s="50"/>
      <c r="Q150" s="50"/>
      <c r="R150" s="50"/>
      <c r="U150" s="62"/>
      <c r="V150" s="29"/>
      <c r="W150" s="29"/>
      <c r="X150" s="29"/>
      <c r="Y150" s="29"/>
      <c r="Z150" s="30"/>
      <c r="AA150" s="31"/>
      <c r="AB150" s="58"/>
      <c r="AC150" s="59"/>
      <c r="AD150" s="59"/>
      <c r="AE150" s="59"/>
      <c r="AF150" s="60"/>
      <c r="AG150" s="47"/>
      <c r="AH150" s="50"/>
      <c r="AI150" s="50"/>
    </row>
    <row r="151" spans="1:35" ht="12.75" customHeight="1" x14ac:dyDescent="0.2">
      <c r="A151" s="41"/>
      <c r="B151" s="516"/>
      <c r="C151" s="62"/>
      <c r="D151" s="602"/>
      <c r="E151" s="602"/>
      <c r="F151" s="602"/>
      <c r="G151" s="602"/>
      <c r="H151" s="603"/>
      <c r="I151" s="31"/>
      <c r="J151" s="58"/>
      <c r="K151" s="58"/>
      <c r="L151" s="58"/>
      <c r="M151" s="58"/>
      <c r="N151" s="604"/>
      <c r="O151" s="47" t="s">
        <v>609</v>
      </c>
      <c r="P151" s="50">
        <v>11393644</v>
      </c>
      <c r="Q151" s="50">
        <v>0</v>
      </c>
      <c r="R151" s="50"/>
      <c r="U151" s="62"/>
      <c r="V151" s="29"/>
      <c r="W151" s="29"/>
      <c r="X151" s="29"/>
      <c r="Y151" s="29"/>
      <c r="Z151" s="30"/>
      <c r="AA151" s="31"/>
      <c r="AB151" s="58"/>
      <c r="AC151" s="59"/>
      <c r="AD151" s="59"/>
      <c r="AE151" s="59"/>
      <c r="AF151" s="60"/>
      <c r="AG151" s="47"/>
      <c r="AH151" s="50"/>
      <c r="AI151" s="50"/>
    </row>
    <row r="152" spans="1:35" ht="12.75" customHeight="1" x14ac:dyDescent="0.2">
      <c r="A152" s="41"/>
      <c r="B152" s="516"/>
      <c r="C152" s="62"/>
      <c r="D152" s="602"/>
      <c r="E152" s="602"/>
      <c r="F152" s="602"/>
      <c r="G152" s="602"/>
      <c r="H152" s="603"/>
      <c r="I152" s="31"/>
      <c r="J152" s="58"/>
      <c r="K152" s="58"/>
      <c r="L152" s="58"/>
      <c r="M152" s="58"/>
      <c r="N152" s="604"/>
      <c r="O152" s="47"/>
      <c r="P152" s="50"/>
      <c r="Q152" s="50"/>
      <c r="R152" s="50"/>
      <c r="U152" s="62"/>
      <c r="V152" s="29"/>
      <c r="W152" s="29"/>
      <c r="X152" s="29"/>
      <c r="Y152" s="29"/>
      <c r="Z152" s="30"/>
      <c r="AA152" s="31"/>
      <c r="AB152" s="58"/>
      <c r="AC152" s="59"/>
      <c r="AD152" s="59"/>
      <c r="AE152" s="59"/>
      <c r="AF152" s="60"/>
      <c r="AG152" s="47"/>
      <c r="AH152" s="50"/>
      <c r="AI152" s="50"/>
    </row>
    <row r="153" spans="1:35" ht="12.75" customHeight="1" x14ac:dyDescent="0.2">
      <c r="A153" s="41">
        <v>44</v>
      </c>
      <c r="B153" s="38">
        <v>46181</v>
      </c>
      <c r="C153" s="62"/>
      <c r="D153" s="602"/>
      <c r="E153" s="602"/>
      <c r="F153" s="602"/>
      <c r="G153" s="602"/>
      <c r="H153" s="603"/>
      <c r="I153" s="31"/>
      <c r="J153" s="58"/>
      <c r="K153" s="58"/>
      <c r="L153" s="58"/>
      <c r="M153" s="58"/>
      <c r="N153" s="604"/>
      <c r="O153" s="47" t="s">
        <v>610</v>
      </c>
      <c r="P153" s="50"/>
      <c r="Q153" s="50"/>
      <c r="R153" s="50"/>
      <c r="U153" s="62"/>
      <c r="V153" s="29"/>
      <c r="W153" s="29"/>
      <c r="X153" s="29"/>
      <c r="Y153" s="29"/>
      <c r="Z153" s="30"/>
      <c r="AA153" s="31"/>
      <c r="AB153" s="58"/>
      <c r="AC153" s="59"/>
      <c r="AD153" s="59"/>
      <c r="AE153" s="59"/>
      <c r="AF153" s="60"/>
      <c r="AG153" s="47"/>
      <c r="AH153" s="50"/>
      <c r="AI153" s="50"/>
    </row>
    <row r="154" spans="1:35" ht="12.75" customHeight="1" x14ac:dyDescent="0.2">
      <c r="A154" s="41"/>
      <c r="B154" s="516"/>
      <c r="C154" s="62"/>
      <c r="D154" s="602"/>
      <c r="E154" s="602"/>
      <c r="F154" s="602"/>
      <c r="G154" s="602"/>
      <c r="H154" s="603"/>
      <c r="I154" s="31"/>
      <c r="J154" s="58"/>
      <c r="K154" s="58"/>
      <c r="L154" s="58"/>
      <c r="M154" s="58"/>
      <c r="N154" s="604"/>
      <c r="O154" s="47" t="s">
        <v>608</v>
      </c>
      <c r="P154" s="50"/>
      <c r="Q154" s="50"/>
      <c r="R154" s="50"/>
      <c r="U154" s="62"/>
      <c r="V154" s="29"/>
      <c r="W154" s="29"/>
      <c r="X154" s="29"/>
      <c r="Y154" s="29"/>
      <c r="Z154" s="30"/>
      <c r="AA154" s="31"/>
      <c r="AB154" s="58"/>
      <c r="AC154" s="59"/>
      <c r="AD154" s="59"/>
      <c r="AE154" s="59"/>
      <c r="AF154" s="60"/>
      <c r="AG154" s="47"/>
      <c r="AH154" s="50"/>
      <c r="AI154" s="50"/>
    </row>
    <row r="155" spans="1:35" ht="12.75" customHeight="1" x14ac:dyDescent="0.2">
      <c r="A155" s="41"/>
      <c r="B155" s="516"/>
      <c r="C155" s="62"/>
      <c r="D155" s="602"/>
      <c r="E155" s="602"/>
      <c r="F155" s="602"/>
      <c r="G155" s="602"/>
      <c r="H155" s="603"/>
      <c r="I155" s="31"/>
      <c r="J155" s="58"/>
      <c r="K155" s="58"/>
      <c r="L155" s="58"/>
      <c r="M155" s="58"/>
      <c r="N155" s="604"/>
      <c r="O155" s="47" t="s">
        <v>609</v>
      </c>
      <c r="P155" s="50">
        <v>0</v>
      </c>
      <c r="Q155" s="50">
        <v>11393644</v>
      </c>
      <c r="R155" s="50"/>
      <c r="U155" s="62"/>
      <c r="V155" s="29"/>
      <c r="W155" s="29"/>
      <c r="X155" s="29"/>
      <c r="Y155" s="29"/>
      <c r="Z155" s="30"/>
      <c r="AA155" s="31"/>
      <c r="AB155" s="58"/>
      <c r="AC155" s="59"/>
      <c r="AD155" s="59"/>
      <c r="AE155" s="59"/>
      <c r="AF155" s="60"/>
      <c r="AG155" s="47"/>
      <c r="AH155" s="50"/>
      <c r="AI155" s="50"/>
    </row>
    <row r="156" spans="1:35" ht="12.75" customHeight="1" x14ac:dyDescent="0.2">
      <c r="A156" s="41"/>
      <c r="B156" s="516"/>
      <c r="C156" s="62"/>
      <c r="D156" s="602"/>
      <c r="E156" s="602"/>
      <c r="F156" s="602"/>
      <c r="G156" s="602"/>
      <c r="H156" s="603"/>
      <c r="I156" s="31"/>
      <c r="J156" s="58"/>
      <c r="K156" s="58"/>
      <c r="L156" s="58"/>
      <c r="M156" s="58"/>
      <c r="N156" s="604"/>
      <c r="O156" s="47"/>
      <c r="P156" s="50"/>
      <c r="Q156" s="50"/>
      <c r="R156" s="50"/>
      <c r="U156" s="62"/>
      <c r="V156" s="29"/>
      <c r="W156" s="29"/>
      <c r="X156" s="29"/>
      <c r="Y156" s="29"/>
      <c r="Z156" s="30"/>
      <c r="AA156" s="31"/>
      <c r="AB156" s="58"/>
      <c r="AC156" s="59"/>
      <c r="AD156" s="59"/>
      <c r="AE156" s="59"/>
      <c r="AF156" s="60"/>
      <c r="AG156" s="47"/>
      <c r="AH156" s="50"/>
      <c r="AI156" s="50"/>
    </row>
    <row r="157" spans="1:35" ht="12.75" customHeight="1" x14ac:dyDescent="0.2">
      <c r="A157" s="41">
        <v>45</v>
      </c>
      <c r="B157" s="38">
        <v>46182</v>
      </c>
      <c r="C157" s="62"/>
      <c r="D157" s="29"/>
      <c r="E157" s="29"/>
      <c r="F157" s="29"/>
      <c r="G157" s="29"/>
      <c r="H157" s="32"/>
      <c r="I157" s="546"/>
      <c r="J157" s="58"/>
      <c r="K157" s="58"/>
      <c r="L157" s="59"/>
      <c r="M157" s="59"/>
      <c r="N157" s="60"/>
      <c r="O157" s="47" t="s">
        <v>578</v>
      </c>
      <c r="P157" s="50"/>
      <c r="Q157" s="50"/>
      <c r="R157" s="50"/>
      <c r="U157" s="62"/>
      <c r="V157" s="29"/>
      <c r="W157" s="29"/>
      <c r="X157" s="29"/>
      <c r="Y157" s="29"/>
      <c r="Z157" s="30"/>
      <c r="AA157" s="31"/>
      <c r="AB157" s="58"/>
      <c r="AC157" s="59"/>
      <c r="AD157" s="59"/>
      <c r="AE157" s="59"/>
      <c r="AF157" s="60"/>
      <c r="AG157" s="47"/>
      <c r="AH157" s="50"/>
      <c r="AI157" s="50"/>
    </row>
    <row r="158" spans="1:35" ht="12.75" customHeight="1" x14ac:dyDescent="0.2">
      <c r="A158" s="41"/>
      <c r="B158" s="38"/>
      <c r="C158" s="62"/>
      <c r="D158" s="29"/>
      <c r="E158" s="29"/>
      <c r="F158" s="29"/>
      <c r="G158" s="29"/>
      <c r="H158" s="30"/>
      <c r="I158" s="31"/>
      <c r="J158" s="58"/>
      <c r="K158" s="58"/>
      <c r="L158" s="59"/>
      <c r="M158" s="59"/>
      <c r="N158" s="60"/>
      <c r="O158" s="47" t="s">
        <v>579</v>
      </c>
      <c r="P158" s="50"/>
      <c r="Q158" s="50"/>
      <c r="R158" s="50"/>
      <c r="U158" s="62"/>
      <c r="V158" s="29"/>
      <c r="W158" s="29"/>
      <c r="X158" s="29"/>
      <c r="Y158" s="29"/>
      <c r="Z158" s="30"/>
    </row>
    <row r="159" spans="1:35" ht="12.75" customHeight="1" x14ac:dyDescent="0.2">
      <c r="A159" s="41"/>
      <c r="B159" s="38"/>
      <c r="C159" s="62"/>
      <c r="D159" s="29"/>
      <c r="E159" s="29"/>
      <c r="F159" s="29"/>
      <c r="G159" s="29"/>
      <c r="H159" s="30"/>
      <c r="I159" s="31"/>
      <c r="J159" s="58"/>
      <c r="K159" s="58"/>
      <c r="L159" s="59"/>
      <c r="M159" s="59"/>
      <c r="N159" s="60"/>
      <c r="O159" s="15" t="s">
        <v>580</v>
      </c>
      <c r="P159" s="50"/>
      <c r="Q159" s="50"/>
      <c r="R159" s="50"/>
      <c r="U159" s="530"/>
      <c r="V159" s="531"/>
      <c r="W159" s="531"/>
      <c r="X159" s="531"/>
      <c r="Y159" s="531"/>
      <c r="Z159" s="532"/>
    </row>
    <row r="160" spans="1:35" ht="12.75" customHeight="1" x14ac:dyDescent="0.2">
      <c r="A160" s="41"/>
      <c r="B160" s="38"/>
      <c r="C160" s="62"/>
      <c r="D160" s="29"/>
      <c r="E160" s="29"/>
      <c r="F160" s="29"/>
      <c r="G160" s="29"/>
      <c r="H160" s="30"/>
      <c r="I160" s="31"/>
      <c r="J160" s="58"/>
      <c r="K160" s="58"/>
      <c r="L160" s="59"/>
      <c r="M160" s="59"/>
      <c r="N160" s="60"/>
      <c r="O160" s="35" t="s">
        <v>581</v>
      </c>
      <c r="P160" s="50"/>
      <c r="Q160" s="50"/>
      <c r="R160" s="50"/>
      <c r="U160" s="530"/>
      <c r="V160" s="531"/>
      <c r="W160" s="531"/>
      <c r="X160" s="531"/>
      <c r="Y160" s="531"/>
      <c r="Z160" s="532"/>
    </row>
    <row r="161" spans="1:26" ht="12.75" customHeight="1" x14ac:dyDescent="0.2">
      <c r="A161" s="41"/>
      <c r="B161" s="516"/>
      <c r="C161" s="62"/>
      <c r="D161" s="29"/>
      <c r="E161" s="29"/>
      <c r="F161" s="29"/>
      <c r="G161" s="29"/>
      <c r="H161" s="30"/>
      <c r="I161" s="31"/>
      <c r="J161" s="58"/>
      <c r="K161" s="59"/>
      <c r="L161" s="59"/>
      <c r="M161" s="59"/>
      <c r="N161" s="60"/>
      <c r="O161" s="47" t="s">
        <v>582</v>
      </c>
      <c r="P161" s="50"/>
      <c r="Q161" s="50"/>
      <c r="R161" s="50"/>
      <c r="U161" s="530"/>
      <c r="V161" s="531"/>
      <c r="W161" s="531"/>
      <c r="X161" s="531"/>
      <c r="Y161" s="531"/>
      <c r="Z161" s="532"/>
    </row>
    <row r="162" spans="1:26" ht="12.75" customHeight="1" x14ac:dyDescent="0.2">
      <c r="A162" s="41"/>
      <c r="B162" s="38"/>
      <c r="C162" s="62"/>
      <c r="D162" s="29"/>
      <c r="E162" s="29"/>
      <c r="F162" s="29"/>
      <c r="G162" s="29"/>
      <c r="H162" s="30"/>
      <c r="I162" s="31"/>
      <c r="J162" s="58"/>
      <c r="K162" s="58"/>
      <c r="L162" s="59"/>
      <c r="M162" s="59"/>
      <c r="N162" s="60"/>
      <c r="O162" s="47" t="s">
        <v>583</v>
      </c>
      <c r="P162" s="50">
        <v>4500000</v>
      </c>
      <c r="Q162" s="50">
        <v>0</v>
      </c>
      <c r="R162" s="50"/>
      <c r="U162" s="530"/>
      <c r="V162" s="531"/>
      <c r="W162" s="531"/>
      <c r="X162" s="531"/>
      <c r="Y162" s="531"/>
      <c r="Z162" s="532"/>
    </row>
    <row r="163" spans="1:26" ht="12.75" customHeight="1" x14ac:dyDescent="0.2">
      <c r="A163" s="41"/>
      <c r="B163" s="38"/>
      <c r="C163" s="530"/>
      <c r="D163" s="531"/>
      <c r="E163" s="531"/>
      <c r="F163" s="531"/>
      <c r="G163" s="531"/>
      <c r="H163" s="532"/>
      <c r="I163" s="533"/>
      <c r="J163" s="534"/>
      <c r="K163" s="534"/>
      <c r="L163" s="535"/>
      <c r="M163" s="535"/>
      <c r="N163" s="536"/>
      <c r="O163" s="47"/>
      <c r="P163" s="50"/>
      <c r="Q163" s="50"/>
      <c r="R163" s="50"/>
      <c r="U163" s="530"/>
      <c r="V163" s="531"/>
      <c r="W163" s="531"/>
      <c r="X163" s="531"/>
      <c r="Y163" s="531"/>
      <c r="Z163" s="532"/>
    </row>
    <row r="164" spans="1:26" ht="12.75" customHeight="1" x14ac:dyDescent="0.2">
      <c r="A164" s="41">
        <v>46</v>
      </c>
      <c r="B164" s="38">
        <v>46182</v>
      </c>
      <c r="C164" s="530"/>
      <c r="D164" s="531"/>
      <c r="E164" s="531"/>
      <c r="F164" s="531"/>
      <c r="G164" s="531"/>
      <c r="H164" s="532"/>
      <c r="I164" s="533">
        <v>5</v>
      </c>
      <c r="J164" s="534">
        <v>1</v>
      </c>
      <c r="K164" s="59" t="s">
        <v>20</v>
      </c>
      <c r="L164" s="59" t="s">
        <v>20</v>
      </c>
      <c r="M164" s="59" t="s">
        <v>498</v>
      </c>
      <c r="N164" s="60" t="s">
        <v>584</v>
      </c>
      <c r="O164" s="47" t="s">
        <v>585</v>
      </c>
      <c r="P164" s="50"/>
      <c r="Q164" s="50"/>
      <c r="R164" s="50"/>
      <c r="U164" s="530"/>
      <c r="V164" s="531"/>
      <c r="W164" s="531"/>
      <c r="X164" s="531"/>
      <c r="Y164" s="531"/>
      <c r="Z164" s="532"/>
    </row>
    <row r="165" spans="1:26" ht="12.75" customHeight="1" x14ac:dyDescent="0.2">
      <c r="A165" s="41"/>
      <c r="B165" s="38"/>
      <c r="C165" s="530"/>
      <c r="D165" s="531"/>
      <c r="E165" s="531"/>
      <c r="F165" s="531"/>
      <c r="G165" s="531"/>
      <c r="H165" s="532"/>
      <c r="I165" s="533"/>
      <c r="J165" s="534"/>
      <c r="K165" s="534"/>
      <c r="L165" s="534"/>
      <c r="M165" s="534"/>
      <c r="N165" s="537"/>
      <c r="O165" s="47" t="s">
        <v>586</v>
      </c>
      <c r="P165" s="50">
        <v>0</v>
      </c>
      <c r="Q165" s="50">
        <v>4500000</v>
      </c>
      <c r="R165" s="50"/>
      <c r="U165" s="530"/>
      <c r="V165" s="531"/>
      <c r="W165" s="531"/>
      <c r="X165" s="531"/>
      <c r="Y165" s="531"/>
      <c r="Z165" s="532"/>
    </row>
    <row r="166" spans="1:26" ht="12.75" customHeight="1" x14ac:dyDescent="0.2">
      <c r="A166" s="41"/>
      <c r="B166" s="38"/>
      <c r="C166" s="530"/>
      <c r="D166" s="531"/>
      <c r="E166" s="531"/>
      <c r="F166" s="531"/>
      <c r="G166" s="531"/>
      <c r="H166" s="532"/>
      <c r="I166" s="533"/>
      <c r="J166" s="534"/>
      <c r="K166" s="534"/>
      <c r="L166" s="534"/>
      <c r="M166" s="534"/>
      <c r="N166" s="537"/>
      <c r="O166" s="47"/>
      <c r="P166" s="50"/>
      <c r="Q166" s="50"/>
      <c r="R166" s="50"/>
      <c r="U166" s="530"/>
      <c r="V166" s="531"/>
      <c r="W166" s="531"/>
      <c r="X166" s="531"/>
      <c r="Y166" s="531"/>
      <c r="Z166" s="532"/>
    </row>
    <row r="167" spans="1:26" ht="12.75" customHeight="1" x14ac:dyDescent="0.2">
      <c r="A167" s="41">
        <v>47</v>
      </c>
      <c r="B167" s="38">
        <v>46182</v>
      </c>
      <c r="C167" s="530"/>
      <c r="D167" s="531"/>
      <c r="E167" s="531"/>
      <c r="F167" s="531"/>
      <c r="G167" s="531"/>
      <c r="H167" s="532"/>
      <c r="I167" s="533"/>
      <c r="J167" s="534"/>
      <c r="K167" s="534"/>
      <c r="L167" s="534"/>
      <c r="M167" s="534"/>
      <c r="N167" s="537"/>
      <c r="O167" s="47" t="s">
        <v>611</v>
      </c>
      <c r="P167" s="50"/>
      <c r="Q167" s="50"/>
      <c r="R167" s="50"/>
      <c r="U167" s="530"/>
      <c r="V167" s="531"/>
      <c r="W167" s="531"/>
      <c r="X167" s="531"/>
      <c r="Y167" s="531"/>
      <c r="Z167" s="532"/>
    </row>
    <row r="168" spans="1:26" ht="12.75" customHeight="1" x14ac:dyDescent="0.2">
      <c r="A168" s="41"/>
      <c r="B168" s="38"/>
      <c r="C168" s="530"/>
      <c r="D168" s="531"/>
      <c r="E168" s="531"/>
      <c r="F168" s="531"/>
      <c r="G168" s="531"/>
      <c r="H168" s="532"/>
      <c r="I168" s="533"/>
      <c r="J168" s="534"/>
      <c r="K168" s="534"/>
      <c r="L168" s="534"/>
      <c r="M168" s="534"/>
      <c r="N168" s="537"/>
      <c r="O168" s="47" t="s">
        <v>612</v>
      </c>
      <c r="P168" s="50">
        <v>90000</v>
      </c>
      <c r="Q168" s="50">
        <v>0</v>
      </c>
      <c r="R168" s="50"/>
      <c r="U168" s="530"/>
      <c r="V168" s="531"/>
      <c r="W168" s="531"/>
      <c r="X168" s="531"/>
      <c r="Y168" s="531"/>
      <c r="Z168" s="532"/>
    </row>
    <row r="169" spans="1:26" ht="12.75" customHeight="1" x14ac:dyDescent="0.2">
      <c r="A169" s="41"/>
      <c r="B169" s="38"/>
      <c r="C169" s="530"/>
      <c r="D169" s="531"/>
      <c r="E169" s="531"/>
      <c r="F169" s="531"/>
      <c r="G169" s="531"/>
      <c r="H169" s="532"/>
      <c r="I169" s="533"/>
      <c r="J169" s="534"/>
      <c r="K169" s="534"/>
      <c r="L169" s="534"/>
      <c r="M169" s="534"/>
      <c r="N169" s="537"/>
      <c r="O169" s="47"/>
      <c r="P169" s="50"/>
      <c r="Q169" s="50"/>
      <c r="R169" s="50"/>
      <c r="U169" s="530"/>
      <c r="V169" s="531"/>
      <c r="W169" s="531"/>
      <c r="X169" s="531"/>
      <c r="Y169" s="531"/>
      <c r="Z169" s="532"/>
    </row>
    <row r="170" spans="1:26" ht="12.75" customHeight="1" x14ac:dyDescent="0.2">
      <c r="A170" s="41">
        <v>48</v>
      </c>
      <c r="B170" s="38">
        <v>46182</v>
      </c>
      <c r="C170" s="530"/>
      <c r="D170" s="531"/>
      <c r="E170" s="531"/>
      <c r="F170" s="531"/>
      <c r="G170" s="531"/>
      <c r="H170" s="532"/>
      <c r="I170" s="533"/>
      <c r="J170" s="534"/>
      <c r="K170" s="534"/>
      <c r="L170" s="534"/>
      <c r="M170" s="534"/>
      <c r="N170" s="537"/>
      <c r="O170" s="47" t="s">
        <v>613</v>
      </c>
      <c r="P170" s="50"/>
      <c r="Q170" s="50"/>
      <c r="R170" s="50"/>
      <c r="U170" s="530"/>
      <c r="V170" s="531"/>
      <c r="W170" s="531"/>
      <c r="X170" s="531"/>
      <c r="Y170" s="531"/>
      <c r="Z170" s="532"/>
    </row>
    <row r="171" spans="1:26" ht="12.75" customHeight="1" x14ac:dyDescent="0.2">
      <c r="A171" s="41"/>
      <c r="B171" s="38"/>
      <c r="C171" s="530"/>
      <c r="D171" s="531"/>
      <c r="E171" s="531"/>
      <c r="F171" s="531"/>
      <c r="G171" s="531"/>
      <c r="H171" s="532"/>
      <c r="I171" s="533"/>
      <c r="J171" s="534"/>
      <c r="K171" s="534"/>
      <c r="L171" s="534"/>
      <c r="M171" s="534"/>
      <c r="N171" s="537"/>
      <c r="O171" s="47" t="s">
        <v>612</v>
      </c>
      <c r="P171" s="50">
        <v>0</v>
      </c>
      <c r="Q171" s="50">
        <v>90000</v>
      </c>
      <c r="R171" s="50"/>
      <c r="U171" s="530"/>
      <c r="V171" s="531"/>
      <c r="W171" s="531"/>
      <c r="X171" s="531"/>
      <c r="Y171" s="531"/>
      <c r="Z171" s="532"/>
    </row>
    <row r="172" spans="1:26" ht="12.75" customHeight="1" x14ac:dyDescent="0.2">
      <c r="A172" s="41"/>
      <c r="B172" s="38"/>
      <c r="C172" s="530"/>
      <c r="D172" s="531"/>
      <c r="E172" s="531"/>
      <c r="F172" s="531"/>
      <c r="G172" s="531"/>
      <c r="H172" s="532"/>
      <c r="I172" s="533"/>
      <c r="J172" s="534"/>
      <c r="K172" s="534"/>
      <c r="L172" s="534"/>
      <c r="M172" s="534"/>
      <c r="N172" s="537"/>
      <c r="O172" s="47"/>
      <c r="P172" s="50"/>
      <c r="Q172" s="50"/>
      <c r="R172" s="50"/>
      <c r="U172" s="530"/>
      <c r="V172" s="531"/>
      <c r="W172" s="531"/>
      <c r="X172" s="531"/>
      <c r="Y172" s="531"/>
      <c r="Z172" s="532"/>
    </row>
    <row r="173" spans="1:26" ht="12.75" customHeight="1" x14ac:dyDescent="0.2">
      <c r="A173" s="639">
        <v>49</v>
      </c>
      <c r="B173" s="38">
        <v>46183</v>
      </c>
      <c r="C173" s="530"/>
      <c r="D173" s="531"/>
      <c r="E173" s="531"/>
      <c r="F173" s="531"/>
      <c r="G173" s="531"/>
      <c r="H173" s="532"/>
      <c r="I173" s="533"/>
      <c r="J173" s="534"/>
      <c r="K173" s="59"/>
      <c r="L173" s="59"/>
      <c r="M173" s="59"/>
      <c r="N173" s="60"/>
      <c r="O173" s="47" t="s">
        <v>587</v>
      </c>
      <c r="P173" s="50"/>
      <c r="Q173" s="50"/>
      <c r="R173" s="50"/>
    </row>
    <row r="174" spans="1:26" ht="12.75" customHeight="1" x14ac:dyDescent="0.2">
      <c r="A174" s="41"/>
      <c r="B174" s="38"/>
      <c r="C174" s="530"/>
      <c r="D174" s="531"/>
      <c r="E174" s="531"/>
      <c r="F174" s="531"/>
      <c r="G174" s="531"/>
      <c r="H174" s="532"/>
      <c r="I174" s="533"/>
      <c r="J174" s="534"/>
      <c r="K174" s="534"/>
      <c r="L174" s="534"/>
      <c r="M174" s="534"/>
      <c r="N174" s="537"/>
      <c r="O174" s="47" t="s">
        <v>588</v>
      </c>
      <c r="P174" s="50"/>
      <c r="Q174" s="50"/>
      <c r="R174" s="50"/>
    </row>
    <row r="175" spans="1:26" ht="12.75" customHeight="1" x14ac:dyDescent="0.2">
      <c r="A175" s="41"/>
      <c r="B175" s="38"/>
      <c r="C175" s="530"/>
      <c r="D175" s="531"/>
      <c r="E175" s="531"/>
      <c r="F175" s="531"/>
      <c r="G175" s="531"/>
      <c r="H175" s="532"/>
      <c r="I175" s="533"/>
      <c r="J175" s="534"/>
      <c r="K175" s="534"/>
      <c r="L175" s="535"/>
      <c r="M175" s="535"/>
      <c r="N175" s="536"/>
      <c r="O175" s="35" t="s">
        <v>580</v>
      </c>
      <c r="P175" s="50"/>
      <c r="Q175" s="50"/>
      <c r="R175" s="50"/>
    </row>
    <row r="176" spans="1:26" ht="12.75" customHeight="1" x14ac:dyDescent="0.2">
      <c r="A176" s="41"/>
      <c r="B176" s="38"/>
      <c r="C176" s="530"/>
      <c r="D176" s="531"/>
      <c r="E176" s="531"/>
      <c r="F176" s="531"/>
      <c r="G176" s="531"/>
      <c r="H176" s="532"/>
      <c r="I176" s="533"/>
      <c r="J176" s="534"/>
      <c r="K176" s="534"/>
      <c r="L176" s="534"/>
      <c r="M176" s="534"/>
      <c r="N176" s="537"/>
      <c r="O176" s="47" t="s">
        <v>589</v>
      </c>
      <c r="P176" s="50"/>
      <c r="Q176" s="50"/>
      <c r="R176" s="50"/>
    </row>
    <row r="177" spans="1:18" ht="12.75" customHeight="1" x14ac:dyDescent="0.2">
      <c r="A177" s="41"/>
      <c r="B177" s="38"/>
      <c r="C177" s="530"/>
      <c r="D177" s="531"/>
      <c r="E177" s="531"/>
      <c r="F177" s="531"/>
      <c r="G177" s="531"/>
      <c r="H177" s="532"/>
      <c r="I177" s="533"/>
      <c r="J177" s="534"/>
      <c r="K177" s="534"/>
      <c r="L177" s="534"/>
      <c r="M177" s="534"/>
      <c r="N177" s="537"/>
      <c r="O177" s="37" t="s">
        <v>590</v>
      </c>
      <c r="P177" s="50"/>
      <c r="Q177" s="50"/>
      <c r="R177" s="50"/>
    </row>
    <row r="178" spans="1:18" ht="12.75" customHeight="1" x14ac:dyDescent="0.2">
      <c r="A178" s="41"/>
      <c r="B178" s="38"/>
      <c r="C178" s="62"/>
      <c r="D178" s="29"/>
      <c r="E178" s="29"/>
      <c r="F178" s="29"/>
      <c r="G178" s="29"/>
      <c r="H178" s="32"/>
      <c r="I178" s="533"/>
      <c r="J178" s="534"/>
      <c r="K178" s="534"/>
      <c r="L178" s="534"/>
      <c r="M178" s="534"/>
      <c r="N178" s="537"/>
      <c r="O178" s="37" t="s">
        <v>591</v>
      </c>
      <c r="P178" s="50">
        <v>63580000</v>
      </c>
      <c r="Q178" s="50">
        <v>0</v>
      </c>
      <c r="R178" s="50"/>
    </row>
    <row r="179" spans="1:18" ht="12.75" customHeight="1" x14ac:dyDescent="0.2">
      <c r="A179" s="41"/>
      <c r="B179" s="38"/>
      <c r="C179" s="62"/>
      <c r="D179" s="602"/>
      <c r="E179" s="602"/>
      <c r="F179" s="602"/>
      <c r="G179" s="602"/>
      <c r="H179" s="603"/>
      <c r="I179" s="31"/>
      <c r="J179" s="58"/>
      <c r="K179" s="58"/>
      <c r="L179" s="59"/>
      <c r="M179" s="59"/>
      <c r="N179" s="60"/>
      <c r="O179" s="37"/>
      <c r="P179" s="50"/>
      <c r="Q179" s="50"/>
      <c r="R179" s="50"/>
    </row>
    <row r="180" spans="1:18" ht="12.75" customHeight="1" x14ac:dyDescent="0.2">
      <c r="A180" s="41">
        <v>50</v>
      </c>
      <c r="B180" s="38">
        <v>46183</v>
      </c>
      <c r="C180" s="62"/>
      <c r="D180" s="602"/>
      <c r="E180" s="602"/>
      <c r="F180" s="602"/>
      <c r="G180" s="602"/>
      <c r="H180" s="603"/>
      <c r="I180" s="31">
        <v>5</v>
      </c>
      <c r="J180" s="58">
        <v>1</v>
      </c>
      <c r="K180" s="59" t="s">
        <v>20</v>
      </c>
      <c r="L180" s="59" t="s">
        <v>20</v>
      </c>
      <c r="M180" s="59" t="s">
        <v>498</v>
      </c>
      <c r="N180" s="60" t="s">
        <v>584</v>
      </c>
      <c r="O180" s="37" t="s">
        <v>614</v>
      </c>
      <c r="P180" s="50"/>
      <c r="Q180" s="50"/>
      <c r="R180" s="50"/>
    </row>
    <row r="181" spans="1:18" ht="12.75" customHeight="1" x14ac:dyDescent="0.2">
      <c r="A181" s="41"/>
      <c r="B181" s="38"/>
      <c r="C181" s="62"/>
      <c r="D181" s="602"/>
      <c r="E181" s="602"/>
      <c r="F181" s="602"/>
      <c r="G181" s="602"/>
      <c r="H181" s="603"/>
      <c r="I181" s="31"/>
      <c r="J181" s="58"/>
      <c r="K181" s="58"/>
      <c r="L181" s="59"/>
      <c r="M181" s="59"/>
      <c r="N181" s="60"/>
      <c r="O181" s="47" t="s">
        <v>615</v>
      </c>
      <c r="P181" s="50">
        <v>0</v>
      </c>
      <c r="Q181" s="50">
        <v>63580000</v>
      </c>
      <c r="R181" s="50"/>
    </row>
    <row r="182" spans="1:18" ht="12.75" customHeight="1" x14ac:dyDescent="0.2">
      <c r="A182" s="41"/>
      <c r="B182" s="38"/>
      <c r="C182" s="62"/>
      <c r="D182" s="602"/>
      <c r="E182" s="602"/>
      <c r="F182" s="602"/>
      <c r="G182" s="602"/>
      <c r="H182" s="603"/>
      <c r="I182" s="31"/>
      <c r="J182" s="58"/>
      <c r="K182" s="58"/>
      <c r="L182" s="58"/>
      <c r="M182" s="58"/>
      <c r="N182" s="604"/>
      <c r="O182" s="47"/>
      <c r="P182" s="50"/>
      <c r="Q182" s="50"/>
      <c r="R182" s="50"/>
    </row>
    <row r="183" spans="1:18" ht="12.75" customHeight="1" x14ac:dyDescent="0.2">
      <c r="A183" s="41">
        <v>51</v>
      </c>
      <c r="B183" s="38">
        <v>46183</v>
      </c>
      <c r="C183" s="62"/>
      <c r="D183" s="602"/>
      <c r="E183" s="602"/>
      <c r="F183" s="602"/>
      <c r="G183" s="602"/>
      <c r="H183" s="603"/>
      <c r="I183" s="31"/>
      <c r="J183" s="58"/>
      <c r="K183" s="58"/>
      <c r="L183" s="59"/>
      <c r="M183" s="59"/>
      <c r="N183" s="60"/>
      <c r="O183" s="47" t="s">
        <v>616</v>
      </c>
      <c r="P183" s="50"/>
      <c r="Q183" s="50"/>
      <c r="R183" s="50"/>
    </row>
    <row r="184" spans="1:18" ht="12.75" customHeight="1" x14ac:dyDescent="0.2">
      <c r="A184" s="41"/>
      <c r="B184" s="38"/>
      <c r="C184" s="62"/>
      <c r="D184" s="602"/>
      <c r="E184" s="602"/>
      <c r="F184" s="602"/>
      <c r="G184" s="602"/>
      <c r="H184" s="603"/>
      <c r="I184" s="31"/>
      <c r="J184" s="58"/>
      <c r="K184" s="58"/>
      <c r="L184" s="58"/>
      <c r="M184" s="58"/>
      <c r="N184" s="604"/>
      <c r="O184" s="47" t="s">
        <v>617</v>
      </c>
      <c r="P184" s="50">
        <v>701250</v>
      </c>
      <c r="Q184" s="50">
        <v>0</v>
      </c>
      <c r="R184" s="50"/>
    </row>
    <row r="185" spans="1:18" ht="12.75" customHeight="1" x14ac:dyDescent="0.2">
      <c r="A185" s="41"/>
      <c r="B185" s="38"/>
      <c r="C185" s="62"/>
      <c r="D185" s="602"/>
      <c r="E185" s="602"/>
      <c r="F185" s="602"/>
      <c r="G185" s="602"/>
      <c r="H185" s="603"/>
      <c r="I185" s="31"/>
      <c r="J185" s="58"/>
      <c r="K185" s="58"/>
      <c r="L185" s="59"/>
      <c r="M185" s="59"/>
      <c r="N185" s="60"/>
      <c r="O185" s="47"/>
      <c r="P185" s="50"/>
      <c r="Q185" s="50"/>
      <c r="R185" s="50"/>
    </row>
    <row r="186" spans="1:18" ht="12.75" customHeight="1" x14ac:dyDescent="0.2">
      <c r="A186" s="41">
        <v>52</v>
      </c>
      <c r="B186" s="38">
        <v>46183</v>
      </c>
      <c r="C186" s="62"/>
      <c r="D186" s="602"/>
      <c r="E186" s="602"/>
      <c r="F186" s="602"/>
      <c r="G186" s="602"/>
      <c r="H186" s="603"/>
      <c r="I186" s="31"/>
      <c r="J186" s="58"/>
      <c r="K186" s="58"/>
      <c r="L186" s="58"/>
      <c r="M186" s="58"/>
      <c r="N186" s="604"/>
      <c r="O186" s="47" t="s">
        <v>618</v>
      </c>
      <c r="P186" s="50"/>
      <c r="Q186" s="50"/>
      <c r="R186" s="50"/>
    </row>
    <row r="187" spans="1:18" ht="12.75" customHeight="1" x14ac:dyDescent="0.2">
      <c r="A187" s="41"/>
      <c r="B187" s="38"/>
      <c r="C187" s="62"/>
      <c r="D187" s="29"/>
      <c r="E187" s="29"/>
      <c r="F187" s="29"/>
      <c r="G187" s="29"/>
      <c r="H187" s="30"/>
      <c r="I187" s="31"/>
      <c r="J187" s="32"/>
      <c r="K187" s="547"/>
      <c r="L187" s="547"/>
      <c r="M187" s="547"/>
      <c r="N187" s="34"/>
      <c r="O187" s="47" t="s">
        <v>617</v>
      </c>
      <c r="P187" s="50">
        <v>0</v>
      </c>
      <c r="Q187" s="50">
        <v>701250</v>
      </c>
      <c r="R187" s="50"/>
    </row>
    <row r="188" spans="1:18" ht="12.75" customHeight="1" x14ac:dyDescent="0.2">
      <c r="A188" s="41"/>
      <c r="B188" s="38"/>
      <c r="C188" s="530"/>
      <c r="D188" s="542"/>
      <c r="E188" s="542"/>
      <c r="F188" s="542"/>
      <c r="G188" s="542"/>
      <c r="H188" s="543"/>
      <c r="I188" s="538"/>
      <c r="J188" s="539"/>
      <c r="K188" s="539"/>
      <c r="L188" s="540"/>
      <c r="M188" s="540"/>
      <c r="N188" s="541"/>
      <c r="O188" s="37"/>
      <c r="P188" s="50"/>
      <c r="Q188" s="50"/>
      <c r="R188" s="50"/>
    </row>
    <row r="189" spans="1:18" ht="12.75" customHeight="1" x14ac:dyDescent="0.2">
      <c r="A189" s="41">
        <v>53</v>
      </c>
      <c r="B189" s="38">
        <v>46184</v>
      </c>
      <c r="C189" s="530"/>
      <c r="D189" s="531"/>
      <c r="E189" s="531"/>
      <c r="F189" s="531"/>
      <c r="G189" s="531"/>
      <c r="H189" s="532"/>
      <c r="I189" s="533"/>
      <c r="J189" s="534"/>
      <c r="K189" s="534"/>
      <c r="L189" s="535"/>
      <c r="M189" s="535"/>
      <c r="N189" s="536"/>
      <c r="O189" s="47" t="s">
        <v>619</v>
      </c>
      <c r="P189" s="50"/>
      <c r="Q189" s="50"/>
      <c r="R189" s="50"/>
    </row>
    <row r="190" spans="1:18" ht="12.75" customHeight="1" x14ac:dyDescent="0.2">
      <c r="A190" s="41"/>
      <c r="B190" s="38"/>
      <c r="C190" s="530"/>
      <c r="D190" s="531"/>
      <c r="E190" s="531"/>
      <c r="F190" s="531"/>
      <c r="G190" s="531"/>
      <c r="H190" s="532"/>
      <c r="I190" s="533"/>
      <c r="J190" s="534"/>
      <c r="K190" s="534"/>
      <c r="L190" s="535"/>
      <c r="M190" s="535"/>
      <c r="N190" s="536"/>
      <c r="O190" s="47" t="s">
        <v>620</v>
      </c>
      <c r="P190" s="50"/>
      <c r="Q190" s="50"/>
      <c r="R190" s="50"/>
    </row>
    <row r="191" spans="1:18" ht="12.75" customHeight="1" x14ac:dyDescent="0.2">
      <c r="A191" s="41"/>
      <c r="B191" s="38"/>
      <c r="C191" s="530"/>
      <c r="D191" s="531"/>
      <c r="E191" s="531"/>
      <c r="F191" s="531"/>
      <c r="G191" s="531"/>
      <c r="H191" s="532"/>
      <c r="I191" s="533"/>
      <c r="J191" s="534"/>
      <c r="K191" s="534"/>
      <c r="L191" s="535"/>
      <c r="M191" s="535"/>
      <c r="N191" s="536"/>
      <c r="O191" s="37" t="s">
        <v>621</v>
      </c>
      <c r="P191" s="50"/>
      <c r="Q191" s="50"/>
      <c r="R191" s="50"/>
    </row>
    <row r="192" spans="1:18" ht="12.75" customHeight="1" x14ac:dyDescent="0.2">
      <c r="A192" s="41"/>
      <c r="B192" s="38"/>
      <c r="C192" s="530"/>
      <c r="D192" s="531"/>
      <c r="E192" s="531"/>
      <c r="F192" s="531"/>
      <c r="G192" s="531"/>
      <c r="H192" s="532"/>
      <c r="I192" s="533"/>
      <c r="J192" s="534"/>
      <c r="K192" s="534"/>
      <c r="L192" s="535"/>
      <c r="M192" s="535"/>
      <c r="N192" s="536"/>
      <c r="O192" s="37" t="s">
        <v>622</v>
      </c>
      <c r="P192" s="50"/>
      <c r="Q192" s="50"/>
      <c r="R192" s="50"/>
    </row>
    <row r="193" spans="1:18" ht="12.75" customHeight="1" x14ac:dyDescent="0.2">
      <c r="A193" s="41"/>
      <c r="B193" s="38"/>
      <c r="C193" s="530"/>
      <c r="D193" s="531"/>
      <c r="E193" s="531"/>
      <c r="F193" s="531"/>
      <c r="G193" s="531"/>
      <c r="H193" s="532"/>
      <c r="I193" s="533"/>
      <c r="J193" s="534"/>
      <c r="K193" s="534"/>
      <c r="L193" s="535"/>
      <c r="M193" s="535"/>
      <c r="N193" s="536"/>
      <c r="O193" s="37" t="s">
        <v>623</v>
      </c>
      <c r="P193" s="50">
        <v>2377794</v>
      </c>
      <c r="Q193" s="50">
        <v>0</v>
      </c>
      <c r="R193" s="50"/>
    </row>
    <row r="194" spans="1:18" ht="12.75" customHeight="1" x14ac:dyDescent="0.2">
      <c r="A194" s="41"/>
      <c r="B194" s="38"/>
      <c r="C194" s="530"/>
      <c r="D194" s="531"/>
      <c r="E194" s="531"/>
      <c r="F194" s="531"/>
      <c r="G194" s="531"/>
      <c r="H194" s="532"/>
      <c r="I194" s="533"/>
      <c r="J194" s="534"/>
      <c r="K194" s="59"/>
      <c r="L194" s="59"/>
      <c r="M194" s="59"/>
      <c r="N194" s="60"/>
      <c r="O194" s="47"/>
      <c r="P194" s="50"/>
      <c r="Q194" s="50"/>
      <c r="R194" s="50"/>
    </row>
    <row r="195" spans="1:18" ht="12.75" customHeight="1" x14ac:dyDescent="0.2">
      <c r="A195" s="41">
        <v>54</v>
      </c>
      <c r="B195" s="38">
        <v>46184</v>
      </c>
      <c r="C195" s="635"/>
      <c r="D195" s="549"/>
      <c r="E195" s="549"/>
      <c r="F195" s="549"/>
      <c r="G195" s="549"/>
      <c r="H195" s="550"/>
      <c r="I195" s="534">
        <v>5</v>
      </c>
      <c r="J195" s="534">
        <v>1</v>
      </c>
      <c r="K195" s="59" t="s">
        <v>20</v>
      </c>
      <c r="L195" s="59" t="s">
        <v>20</v>
      </c>
      <c r="M195" s="59" t="s">
        <v>498</v>
      </c>
      <c r="N195" s="60" t="s">
        <v>624</v>
      </c>
      <c r="O195" s="37" t="s">
        <v>625</v>
      </c>
      <c r="P195" s="50"/>
      <c r="Q195" s="50"/>
      <c r="R195" s="50"/>
    </row>
    <row r="196" spans="1:18" ht="12.75" customHeight="1" x14ac:dyDescent="0.2">
      <c r="A196" s="27"/>
      <c r="B196" s="38"/>
      <c r="C196" s="530"/>
      <c r="D196" s="531"/>
      <c r="E196" s="531"/>
      <c r="F196" s="531"/>
      <c r="G196" s="531"/>
      <c r="H196" s="532"/>
      <c r="I196" s="551"/>
      <c r="J196" s="551"/>
      <c r="K196" s="551"/>
      <c r="L196" s="552"/>
      <c r="M196" s="552"/>
      <c r="N196" s="553"/>
      <c r="O196" s="37" t="s">
        <v>626</v>
      </c>
      <c r="P196" s="51"/>
      <c r="Q196" s="51"/>
      <c r="R196" s="554"/>
    </row>
    <row r="197" spans="1:18" ht="12.75" customHeight="1" x14ac:dyDescent="0.2">
      <c r="A197" s="27"/>
      <c r="B197" s="42"/>
      <c r="C197" s="530"/>
      <c r="D197" s="531"/>
      <c r="E197" s="531"/>
      <c r="F197" s="531"/>
      <c r="G197" s="531"/>
      <c r="H197" s="532"/>
      <c r="I197" s="551"/>
      <c r="J197" s="551"/>
      <c r="K197" s="551"/>
      <c r="L197" s="552"/>
      <c r="M197" s="552"/>
      <c r="N197" s="553"/>
      <c r="O197" s="37" t="s">
        <v>627</v>
      </c>
      <c r="P197" s="51"/>
      <c r="Q197" s="51"/>
      <c r="R197" s="554"/>
    </row>
    <row r="198" spans="1:18" ht="12.75" customHeight="1" x14ac:dyDescent="0.2">
      <c r="A198" s="27"/>
      <c r="B198" s="38"/>
      <c r="C198" s="530"/>
      <c r="D198" s="531"/>
      <c r="E198" s="531"/>
      <c r="F198" s="531"/>
      <c r="G198" s="531"/>
      <c r="H198" s="532"/>
      <c r="I198" s="551"/>
      <c r="J198" s="551"/>
      <c r="K198" s="551"/>
      <c r="L198" s="552"/>
      <c r="M198" s="552"/>
      <c r="N198" s="553"/>
      <c r="O198" s="35" t="s">
        <v>628</v>
      </c>
      <c r="P198" s="51">
        <v>0</v>
      </c>
      <c r="Q198" s="51">
        <v>2377794</v>
      </c>
      <c r="R198" s="554"/>
    </row>
    <row r="199" spans="1:18" ht="12.75" customHeight="1" x14ac:dyDescent="0.2">
      <c r="A199" s="27"/>
      <c r="B199" s="38"/>
      <c r="C199" s="530"/>
      <c r="D199" s="531"/>
      <c r="E199" s="531"/>
      <c r="F199" s="531"/>
      <c r="G199" s="531"/>
      <c r="H199" s="532"/>
      <c r="I199" s="551"/>
      <c r="J199" s="551"/>
      <c r="K199" s="551"/>
      <c r="L199" s="552"/>
      <c r="M199" s="552"/>
      <c r="N199" s="553"/>
      <c r="O199" s="37"/>
      <c r="P199" s="51"/>
      <c r="Q199" s="51"/>
      <c r="R199" s="554"/>
    </row>
    <row r="200" spans="1:18" ht="12.75" customHeight="1" x14ac:dyDescent="0.2">
      <c r="A200" s="27">
        <v>55</v>
      </c>
      <c r="B200" s="38">
        <v>46199</v>
      </c>
      <c r="C200" s="62"/>
      <c r="D200" s="602"/>
      <c r="E200" s="602"/>
      <c r="F200" s="602"/>
      <c r="G200" s="602"/>
      <c r="H200" s="603"/>
      <c r="I200" s="22"/>
      <c r="J200" s="54"/>
      <c r="K200" s="54"/>
      <c r="L200" s="55"/>
      <c r="M200" s="55"/>
      <c r="N200" s="56"/>
      <c r="O200" s="47" t="s">
        <v>629</v>
      </c>
      <c r="P200" s="51"/>
      <c r="Q200" s="51"/>
      <c r="R200" s="554"/>
    </row>
    <row r="201" spans="1:18" ht="12.75" customHeight="1" x14ac:dyDescent="0.2">
      <c r="A201" s="27"/>
      <c r="B201" s="42"/>
      <c r="C201" s="62"/>
      <c r="D201" s="602"/>
      <c r="E201" s="602"/>
      <c r="F201" s="602"/>
      <c r="G201" s="602"/>
      <c r="H201" s="603"/>
      <c r="I201" s="22"/>
      <c r="J201" s="54"/>
      <c r="K201" s="54"/>
      <c r="L201" s="55"/>
      <c r="M201" s="55"/>
      <c r="N201" s="56"/>
      <c r="O201" s="37" t="s">
        <v>630</v>
      </c>
      <c r="P201" s="51"/>
      <c r="Q201" s="51"/>
      <c r="R201" s="554"/>
    </row>
    <row r="202" spans="1:18" ht="12.75" customHeight="1" x14ac:dyDescent="0.2">
      <c r="A202" s="27"/>
      <c r="B202" s="38"/>
      <c r="C202" s="62"/>
      <c r="D202" s="602"/>
      <c r="E202" s="602"/>
      <c r="F202" s="602"/>
      <c r="G202" s="602"/>
      <c r="H202" s="603"/>
      <c r="I202" s="22"/>
      <c r="J202" s="54"/>
      <c r="K202" s="54"/>
      <c r="L202" s="55"/>
      <c r="M202" s="55"/>
      <c r="N202" s="56"/>
      <c r="O202" s="37" t="s">
        <v>631</v>
      </c>
      <c r="P202" s="51"/>
      <c r="Q202" s="51"/>
      <c r="R202" s="554"/>
    </row>
    <row r="203" spans="1:18" ht="12.75" customHeight="1" x14ac:dyDescent="0.2">
      <c r="A203" s="27"/>
      <c r="B203" s="38"/>
      <c r="C203" s="62"/>
      <c r="D203" s="602"/>
      <c r="E203" s="602"/>
      <c r="F203" s="602"/>
      <c r="G203" s="602"/>
      <c r="H203" s="603"/>
      <c r="I203" s="32"/>
      <c r="J203" s="32"/>
      <c r="K203" s="33"/>
      <c r="L203" s="33"/>
      <c r="M203" s="33"/>
      <c r="N203" s="544"/>
      <c r="O203" s="37" t="s">
        <v>632</v>
      </c>
      <c r="P203" s="51"/>
      <c r="Q203" s="51"/>
      <c r="R203" s="554"/>
    </row>
    <row r="204" spans="1:18" ht="12.75" customHeight="1" x14ac:dyDescent="0.2">
      <c r="A204" s="27"/>
      <c r="B204" s="42"/>
      <c r="C204" s="62"/>
      <c r="D204" s="602"/>
      <c r="E204" s="602"/>
      <c r="F204" s="602"/>
      <c r="G204" s="602"/>
      <c r="H204" s="603"/>
      <c r="I204" s="31"/>
      <c r="J204" s="58"/>
      <c r="K204" s="59"/>
      <c r="L204" s="59"/>
      <c r="M204" s="59"/>
      <c r="N204" s="60"/>
      <c r="O204" s="37" t="s">
        <v>558</v>
      </c>
      <c r="P204" s="51">
        <v>164900000</v>
      </c>
      <c r="Q204" s="51">
        <v>0</v>
      </c>
      <c r="R204" s="554"/>
    </row>
    <row r="205" spans="1:18" ht="12.75" customHeight="1" x14ac:dyDescent="0.2">
      <c r="A205" s="41"/>
      <c r="B205" s="38"/>
      <c r="C205" s="62"/>
      <c r="D205" s="602"/>
      <c r="E205" s="602"/>
      <c r="F205" s="602"/>
      <c r="G205" s="602"/>
      <c r="H205" s="603"/>
      <c r="I205" s="22"/>
      <c r="J205" s="32"/>
      <c r="K205" s="31"/>
      <c r="L205" s="547"/>
      <c r="M205" s="547"/>
      <c r="N205" s="636"/>
      <c r="O205" s="37"/>
      <c r="P205" s="50"/>
      <c r="Q205" s="50"/>
      <c r="R205" s="50"/>
    </row>
    <row r="206" spans="1:18" ht="12.75" customHeight="1" x14ac:dyDescent="0.2">
      <c r="A206" s="41">
        <v>56</v>
      </c>
      <c r="B206" s="38">
        <v>46199</v>
      </c>
      <c r="C206" s="28"/>
      <c r="D206" s="29"/>
      <c r="E206" s="29"/>
      <c r="F206" s="29"/>
      <c r="G206" s="29"/>
      <c r="H206" s="30"/>
      <c r="I206" s="31">
        <v>5</v>
      </c>
      <c r="J206" s="58">
        <v>1</v>
      </c>
      <c r="K206" s="59" t="s">
        <v>20</v>
      </c>
      <c r="L206" s="59" t="s">
        <v>20</v>
      </c>
      <c r="M206" s="59" t="s">
        <v>498</v>
      </c>
      <c r="N206" s="60" t="s">
        <v>499</v>
      </c>
      <c r="O206" s="47" t="s">
        <v>500</v>
      </c>
      <c r="P206" s="50"/>
      <c r="Q206" s="50"/>
      <c r="R206" s="50"/>
    </row>
    <row r="207" spans="1:18" ht="12.75" customHeight="1" x14ac:dyDescent="0.2">
      <c r="A207" s="41"/>
      <c r="B207" s="42"/>
      <c r="C207" s="28"/>
      <c r="D207" s="29"/>
      <c r="E207" s="29"/>
      <c r="F207" s="29"/>
      <c r="G207" s="29"/>
      <c r="H207" s="30"/>
      <c r="I207" s="31"/>
      <c r="J207" s="58"/>
      <c r="K207" s="58"/>
      <c r="L207" s="59"/>
      <c r="M207" s="59"/>
      <c r="N207" s="60"/>
      <c r="O207" s="47" t="s">
        <v>501</v>
      </c>
      <c r="P207" s="50"/>
      <c r="Q207" s="50"/>
      <c r="R207" s="50"/>
    </row>
    <row r="208" spans="1:18" ht="12.75" customHeight="1" x14ac:dyDescent="0.2">
      <c r="A208" s="41"/>
      <c r="B208" s="38"/>
      <c r="C208" s="28"/>
      <c r="D208" s="29"/>
      <c r="E208" s="29"/>
      <c r="F208" s="29"/>
      <c r="G208" s="29"/>
      <c r="H208" s="30"/>
      <c r="I208" s="31"/>
      <c r="J208" s="58"/>
      <c r="K208" s="58"/>
      <c r="L208" s="59"/>
      <c r="M208" s="59"/>
      <c r="N208" s="60"/>
      <c r="O208" s="47" t="s">
        <v>502</v>
      </c>
      <c r="P208" s="50">
        <v>0</v>
      </c>
      <c r="Q208" s="50">
        <v>850000</v>
      </c>
      <c r="R208" s="50"/>
    </row>
    <row r="209" spans="1:18" ht="12.75" customHeight="1" x14ac:dyDescent="0.2">
      <c r="A209" s="41">
        <v>57</v>
      </c>
      <c r="B209" s="38">
        <v>46199</v>
      </c>
      <c r="C209" s="62"/>
      <c r="D209" s="29"/>
      <c r="E209" s="29"/>
      <c r="F209" s="29"/>
      <c r="G209" s="29"/>
      <c r="H209" s="30"/>
      <c r="I209" s="31">
        <v>5</v>
      </c>
      <c r="J209" s="58">
        <v>1</v>
      </c>
      <c r="K209" s="59" t="s">
        <v>20</v>
      </c>
      <c r="L209" s="59" t="s">
        <v>20</v>
      </c>
      <c r="M209" s="59" t="s">
        <v>498</v>
      </c>
      <c r="N209" s="60" t="s">
        <v>503</v>
      </c>
      <c r="O209" s="47" t="s">
        <v>504</v>
      </c>
      <c r="P209" s="50"/>
      <c r="Q209" s="50"/>
      <c r="R209" s="50"/>
    </row>
    <row r="210" spans="1:18" ht="12.75" customHeight="1" x14ac:dyDescent="0.2">
      <c r="A210" s="41"/>
      <c r="B210" s="38"/>
      <c r="C210" s="62"/>
      <c r="D210" s="29"/>
      <c r="E210" s="29"/>
      <c r="F210" s="29"/>
      <c r="G210" s="29"/>
      <c r="H210" s="30"/>
      <c r="I210" s="31"/>
      <c r="J210" s="58"/>
      <c r="K210" s="58"/>
      <c r="L210" s="59"/>
      <c r="M210" s="59"/>
      <c r="N210" s="60"/>
      <c r="O210" s="47" t="s">
        <v>505</v>
      </c>
      <c r="P210" s="50"/>
      <c r="Q210" s="50"/>
      <c r="R210" s="50"/>
    </row>
    <row r="211" spans="1:18" ht="12.75" customHeight="1" x14ac:dyDescent="0.2">
      <c r="A211" s="41"/>
      <c r="B211" s="38"/>
      <c r="C211" s="62"/>
      <c r="D211" s="29"/>
      <c r="E211" s="29"/>
      <c r="F211" s="29"/>
      <c r="G211" s="29"/>
      <c r="H211" s="30"/>
      <c r="I211" s="31"/>
      <c r="J211" s="58"/>
      <c r="K211" s="58"/>
      <c r="L211" s="59"/>
      <c r="M211" s="59"/>
      <c r="N211" s="60"/>
      <c r="O211" s="47" t="s">
        <v>502</v>
      </c>
      <c r="P211" s="50">
        <v>0</v>
      </c>
      <c r="Q211" s="50">
        <v>120700000</v>
      </c>
      <c r="R211" s="50"/>
    </row>
    <row r="212" spans="1:18" ht="12.75" customHeight="1" x14ac:dyDescent="0.2">
      <c r="A212" s="41">
        <v>58</v>
      </c>
      <c r="B212" s="38">
        <v>46199</v>
      </c>
      <c r="C212" s="62"/>
      <c r="D212" s="29"/>
      <c r="E212" s="29"/>
      <c r="F212" s="29"/>
      <c r="G212" s="29"/>
      <c r="H212" s="30"/>
      <c r="I212" s="31">
        <v>5</v>
      </c>
      <c r="J212" s="58">
        <v>1</v>
      </c>
      <c r="K212" s="59" t="s">
        <v>20</v>
      </c>
      <c r="L212" s="59" t="s">
        <v>20</v>
      </c>
      <c r="M212" s="59" t="s">
        <v>498</v>
      </c>
      <c r="N212" s="60" t="s">
        <v>506</v>
      </c>
      <c r="O212" s="47" t="s">
        <v>507</v>
      </c>
      <c r="P212" s="50"/>
      <c r="Q212" s="50"/>
      <c r="R212" s="50"/>
    </row>
    <row r="213" spans="1:18" ht="12.75" customHeight="1" x14ac:dyDescent="0.2">
      <c r="A213" s="41"/>
      <c r="B213" s="38"/>
      <c r="C213" s="62"/>
      <c r="D213" s="29"/>
      <c r="E213" s="29"/>
      <c r="F213" s="29"/>
      <c r="G213" s="29"/>
      <c r="H213" s="30"/>
      <c r="I213" s="31"/>
      <c r="J213" s="58"/>
      <c r="K213" s="58"/>
      <c r="L213" s="59"/>
      <c r="M213" s="59"/>
      <c r="N213" s="60"/>
      <c r="O213" s="47" t="s">
        <v>508</v>
      </c>
      <c r="P213" s="50"/>
      <c r="Q213" s="50"/>
      <c r="R213" s="50"/>
    </row>
    <row r="214" spans="1:18" ht="12.75" customHeight="1" x14ac:dyDescent="0.2">
      <c r="A214" s="41"/>
      <c r="B214" s="42"/>
      <c r="C214" s="62"/>
      <c r="D214" s="29"/>
      <c r="E214" s="29"/>
      <c r="F214" s="29"/>
      <c r="G214" s="29"/>
      <c r="I214" s="30"/>
      <c r="J214" s="31"/>
      <c r="K214" s="58"/>
      <c r="L214" s="59"/>
      <c r="M214" s="59"/>
      <c r="N214" s="60"/>
      <c r="O214" s="47" t="s">
        <v>509</v>
      </c>
      <c r="P214" s="50">
        <v>0</v>
      </c>
      <c r="Q214" s="50">
        <v>6800000</v>
      </c>
      <c r="R214" s="50"/>
    </row>
    <row r="215" spans="1:18" ht="12.75" customHeight="1" x14ac:dyDescent="0.2">
      <c r="A215" s="41">
        <v>59</v>
      </c>
      <c r="B215" s="38">
        <v>46199</v>
      </c>
      <c r="C215" s="62"/>
      <c r="D215" s="29"/>
      <c r="E215" s="29"/>
      <c r="F215" s="29"/>
      <c r="G215" s="29"/>
      <c r="H215" s="30"/>
      <c r="I215" s="31">
        <v>5</v>
      </c>
      <c r="J215" s="58">
        <v>1</v>
      </c>
      <c r="K215" s="59" t="s">
        <v>20</v>
      </c>
      <c r="L215" s="59" t="s">
        <v>20</v>
      </c>
      <c r="M215" s="59" t="s">
        <v>498</v>
      </c>
      <c r="N215" s="60" t="s">
        <v>510</v>
      </c>
      <c r="O215" s="47" t="s">
        <v>507</v>
      </c>
      <c r="P215" s="50"/>
      <c r="Q215" s="50"/>
      <c r="R215" s="50"/>
    </row>
    <row r="216" spans="1:18" ht="12.75" customHeight="1" x14ac:dyDescent="0.2">
      <c r="A216" s="41"/>
      <c r="B216" s="38"/>
      <c r="C216" s="62"/>
      <c r="D216" s="29"/>
      <c r="E216" s="29"/>
      <c r="F216" s="29"/>
      <c r="G216" s="29"/>
      <c r="H216" s="30"/>
      <c r="I216" s="31"/>
      <c r="J216" s="58"/>
      <c r="K216" s="58"/>
      <c r="L216" s="59"/>
      <c r="M216" s="59"/>
      <c r="N216" s="60"/>
      <c r="O216" s="47" t="s">
        <v>508</v>
      </c>
      <c r="P216" s="50"/>
      <c r="Q216" s="50"/>
      <c r="R216" s="50"/>
    </row>
    <row r="217" spans="1:18" ht="12.75" customHeight="1" x14ac:dyDescent="0.2">
      <c r="A217" s="41"/>
      <c r="B217" s="42"/>
      <c r="C217" s="62"/>
      <c r="D217" s="29"/>
      <c r="E217" s="29"/>
      <c r="F217" s="29"/>
      <c r="G217" s="29"/>
      <c r="I217" s="30"/>
      <c r="J217" s="31"/>
      <c r="K217" s="58"/>
      <c r="L217" s="59"/>
      <c r="M217" s="59"/>
      <c r="N217" s="60"/>
      <c r="O217" s="47" t="s">
        <v>509</v>
      </c>
      <c r="P217" s="50">
        <v>0</v>
      </c>
      <c r="Q217" s="50">
        <v>36550000</v>
      </c>
      <c r="R217" s="50"/>
    </row>
    <row r="218" spans="1:18" ht="12.75" customHeight="1" x14ac:dyDescent="0.2">
      <c r="A218" s="41"/>
      <c r="B218" s="38"/>
      <c r="C218" s="530"/>
      <c r="D218" s="531"/>
      <c r="E218" s="531"/>
      <c r="F218" s="531"/>
      <c r="G218" s="531"/>
      <c r="H218" s="532"/>
      <c r="I218" s="538"/>
      <c r="J218" s="551"/>
      <c r="K218" s="533"/>
      <c r="L218" s="556"/>
      <c r="M218" s="556"/>
      <c r="N218" s="557"/>
      <c r="O218" s="37"/>
      <c r="P218" s="50"/>
      <c r="Q218" s="50"/>
      <c r="R218" s="50"/>
    </row>
    <row r="219" spans="1:18" ht="12.75" customHeight="1" x14ac:dyDescent="0.2">
      <c r="A219" s="41">
        <v>60</v>
      </c>
      <c r="B219" s="38">
        <v>46199</v>
      </c>
      <c r="C219" s="530"/>
      <c r="D219" s="531"/>
      <c r="E219" s="531"/>
      <c r="F219" s="531"/>
      <c r="G219" s="531"/>
      <c r="H219" s="532"/>
      <c r="I219" s="538"/>
      <c r="J219" s="551"/>
      <c r="K219" s="547"/>
      <c r="L219" s="547"/>
      <c r="M219" s="547"/>
      <c r="N219" s="636"/>
      <c r="O219" s="47" t="s">
        <v>633</v>
      </c>
      <c r="P219" s="50"/>
      <c r="Q219" s="50"/>
      <c r="R219" s="50"/>
    </row>
    <row r="220" spans="1:18" ht="12.75" customHeight="1" x14ac:dyDescent="0.2">
      <c r="A220" s="41"/>
      <c r="B220" s="38"/>
      <c r="C220" s="530"/>
      <c r="D220" s="531"/>
      <c r="E220" s="531"/>
      <c r="F220" s="531"/>
      <c r="G220" s="531"/>
      <c r="H220" s="532"/>
      <c r="I220" s="538"/>
      <c r="J220" s="551"/>
      <c r="K220" s="533"/>
      <c r="L220" s="556"/>
      <c r="M220" s="556"/>
      <c r="N220" s="557"/>
      <c r="O220" s="37" t="s">
        <v>634</v>
      </c>
      <c r="P220" s="50"/>
      <c r="Q220" s="50"/>
      <c r="R220" s="50"/>
    </row>
    <row r="221" spans="1:18" ht="12.75" customHeight="1" x14ac:dyDescent="0.2">
      <c r="A221" s="41"/>
      <c r="B221" s="38"/>
      <c r="C221" s="530"/>
      <c r="D221" s="531"/>
      <c r="E221" s="531"/>
      <c r="F221" s="531"/>
      <c r="G221" s="531"/>
      <c r="H221" s="532"/>
      <c r="I221" s="538"/>
      <c r="J221" s="551"/>
      <c r="K221" s="533"/>
      <c r="L221" s="556"/>
      <c r="M221" s="556"/>
      <c r="N221" s="557"/>
      <c r="O221" s="37" t="s">
        <v>635</v>
      </c>
      <c r="P221" s="50"/>
      <c r="Q221" s="50"/>
      <c r="R221" s="50"/>
    </row>
    <row r="222" spans="1:18" ht="12.75" customHeight="1" x14ac:dyDescent="0.2">
      <c r="A222" s="41"/>
      <c r="B222" s="38"/>
      <c r="C222" s="530"/>
      <c r="D222" s="531"/>
      <c r="E222" s="531"/>
      <c r="F222" s="531"/>
      <c r="G222" s="531"/>
      <c r="H222" s="532"/>
      <c r="I222" s="538"/>
      <c r="J222" s="551"/>
      <c r="K222" s="533"/>
      <c r="L222" s="556"/>
      <c r="M222" s="556"/>
      <c r="N222" s="557"/>
      <c r="O222" s="37" t="s">
        <v>636</v>
      </c>
      <c r="P222" s="50"/>
      <c r="Q222" s="50"/>
      <c r="R222" s="50"/>
    </row>
    <row r="223" spans="1:18" ht="12.75" customHeight="1" x14ac:dyDescent="0.2">
      <c r="A223" s="41"/>
      <c r="B223" s="516"/>
      <c r="C223" s="62"/>
      <c r="D223" s="29"/>
      <c r="E223" s="29"/>
      <c r="F223" s="29"/>
      <c r="G223" s="29"/>
      <c r="H223" s="30"/>
      <c r="I223" s="31"/>
      <c r="J223" s="58"/>
      <c r="K223" s="59"/>
      <c r="L223" s="59"/>
      <c r="M223" s="59"/>
      <c r="N223" s="60"/>
      <c r="O223" s="37" t="s">
        <v>637</v>
      </c>
      <c r="P223" s="50">
        <v>21142300</v>
      </c>
      <c r="Q223" s="50">
        <v>0</v>
      </c>
      <c r="R223" s="50"/>
    </row>
    <row r="224" spans="1:18" ht="12.75" customHeight="1" x14ac:dyDescent="0.2">
      <c r="A224" s="41"/>
      <c r="B224" s="38"/>
      <c r="C224" s="62"/>
      <c r="D224" s="29"/>
      <c r="E224" s="29"/>
      <c r="F224" s="29"/>
      <c r="G224" s="29"/>
      <c r="H224" s="30"/>
      <c r="I224" s="31"/>
      <c r="J224" s="58"/>
      <c r="K224" s="59"/>
      <c r="L224" s="59"/>
      <c r="M224" s="59"/>
      <c r="N224" s="60"/>
      <c r="O224" s="37"/>
      <c r="P224" s="50"/>
      <c r="Q224" s="50"/>
      <c r="R224" s="50"/>
    </row>
    <row r="225" spans="1:18" ht="12.75" customHeight="1" x14ac:dyDescent="0.2">
      <c r="A225" s="41">
        <v>61</v>
      </c>
      <c r="B225" s="38">
        <v>46199</v>
      </c>
      <c r="C225" s="28"/>
      <c r="D225" s="602"/>
      <c r="E225" s="602"/>
      <c r="F225" s="602"/>
      <c r="G225" s="602"/>
      <c r="H225" s="603"/>
      <c r="I225" s="22">
        <v>5</v>
      </c>
      <c r="J225" s="54">
        <v>1</v>
      </c>
      <c r="K225" s="54">
        <v>1</v>
      </c>
      <c r="L225" s="55" t="s">
        <v>19</v>
      </c>
      <c r="M225" s="55" t="s">
        <v>19</v>
      </c>
      <c r="N225" s="56" t="s">
        <v>483</v>
      </c>
      <c r="O225" s="47" t="s">
        <v>149</v>
      </c>
      <c r="P225" s="50">
        <v>0</v>
      </c>
      <c r="Q225" s="50">
        <v>16749881</v>
      </c>
      <c r="R225" s="50"/>
    </row>
    <row r="226" spans="1:18" ht="12.75" customHeight="1" x14ac:dyDescent="0.2">
      <c r="A226" s="41">
        <v>62</v>
      </c>
      <c r="B226" s="38">
        <v>46199</v>
      </c>
      <c r="C226" s="62"/>
      <c r="D226" s="602"/>
      <c r="E226" s="602"/>
      <c r="F226" s="602"/>
      <c r="G226" s="602"/>
      <c r="H226" s="603"/>
      <c r="I226" s="22">
        <v>5</v>
      </c>
      <c r="J226" s="54">
        <v>1</v>
      </c>
      <c r="K226" s="54">
        <v>1</v>
      </c>
      <c r="L226" s="55" t="s">
        <v>19</v>
      </c>
      <c r="M226" s="55" t="s">
        <v>20</v>
      </c>
      <c r="N226" s="56" t="s">
        <v>483</v>
      </c>
      <c r="O226" s="47" t="s">
        <v>484</v>
      </c>
      <c r="P226" s="50">
        <v>0</v>
      </c>
      <c r="Q226" s="50">
        <v>1838492</v>
      </c>
      <c r="R226" s="50"/>
    </row>
    <row r="227" spans="1:18" ht="12.75" customHeight="1" x14ac:dyDescent="0.2">
      <c r="A227" s="41">
        <v>63</v>
      </c>
      <c r="B227" s="38">
        <v>46199</v>
      </c>
      <c r="C227" s="62"/>
      <c r="D227" s="602"/>
      <c r="E227" s="602"/>
      <c r="F227" s="602"/>
      <c r="G227" s="602"/>
      <c r="H227" s="603"/>
      <c r="I227" s="22">
        <v>5</v>
      </c>
      <c r="J227" s="54">
        <v>1</v>
      </c>
      <c r="K227" s="54">
        <v>1</v>
      </c>
      <c r="L227" s="55" t="s">
        <v>19</v>
      </c>
      <c r="M227" s="55" t="s">
        <v>23</v>
      </c>
      <c r="N227" s="56" t="s">
        <v>483</v>
      </c>
      <c r="O227" s="47" t="s">
        <v>160</v>
      </c>
      <c r="P227" s="50">
        <v>0</v>
      </c>
      <c r="Q227" s="50">
        <v>1159583</v>
      </c>
      <c r="R227" s="50"/>
    </row>
    <row r="228" spans="1:18" ht="12.75" customHeight="1" x14ac:dyDescent="0.2">
      <c r="A228" s="41">
        <v>64</v>
      </c>
      <c r="B228" s="38">
        <v>46199</v>
      </c>
      <c r="C228" s="62"/>
      <c r="D228" s="602"/>
      <c r="E228" s="602"/>
      <c r="F228" s="602"/>
      <c r="G228" s="602"/>
      <c r="H228" s="603"/>
      <c r="I228" s="22">
        <v>5</v>
      </c>
      <c r="J228" s="54">
        <v>1</v>
      </c>
      <c r="K228" s="54">
        <v>1</v>
      </c>
      <c r="L228" s="55" t="s">
        <v>19</v>
      </c>
      <c r="M228" s="55" t="s">
        <v>24</v>
      </c>
      <c r="N228" s="56" t="s">
        <v>483</v>
      </c>
      <c r="O228" s="47" t="s">
        <v>163</v>
      </c>
      <c r="P228" s="50">
        <v>0</v>
      </c>
      <c r="Q228" s="50">
        <v>1394085</v>
      </c>
      <c r="R228" s="50"/>
    </row>
    <row r="229" spans="1:18" ht="12.75" customHeight="1" x14ac:dyDescent="0.2">
      <c r="A229" s="41">
        <v>65</v>
      </c>
      <c r="B229" s="38">
        <v>46199</v>
      </c>
      <c r="C229" s="62"/>
      <c r="D229" s="602"/>
      <c r="E229" s="602"/>
      <c r="F229" s="602"/>
      <c r="G229" s="602"/>
      <c r="H229" s="603"/>
      <c r="I229" s="22">
        <v>5</v>
      </c>
      <c r="J229" s="54">
        <v>1</v>
      </c>
      <c r="K229" s="54">
        <v>1</v>
      </c>
      <c r="L229" s="55" t="s">
        <v>19</v>
      </c>
      <c r="M229" s="55" t="s">
        <v>26</v>
      </c>
      <c r="N229" s="56" t="s">
        <v>483</v>
      </c>
      <c r="O229" s="47" t="s">
        <v>485</v>
      </c>
      <c r="P229" s="50">
        <v>0</v>
      </c>
      <c r="Q229" s="50">
        <v>259</v>
      </c>
      <c r="R229" s="50"/>
    </row>
    <row r="230" spans="1:18" ht="12.75" customHeight="1" x14ac:dyDescent="0.2">
      <c r="A230" s="41"/>
      <c r="B230" s="38"/>
      <c r="C230" s="530"/>
      <c r="D230" s="531"/>
      <c r="E230" s="531"/>
      <c r="F230" s="531"/>
      <c r="G230" s="531"/>
      <c r="H230" s="532"/>
      <c r="I230" s="538"/>
      <c r="J230" s="551"/>
      <c r="K230" s="533"/>
      <c r="L230" s="556"/>
      <c r="M230" s="556"/>
      <c r="N230" s="557"/>
      <c r="O230" s="37"/>
      <c r="P230" s="50"/>
      <c r="Q230" s="50"/>
      <c r="R230" s="50"/>
    </row>
    <row r="231" spans="1:18" ht="12.75" customHeight="1" x14ac:dyDescent="0.2">
      <c r="A231" s="41">
        <v>66</v>
      </c>
      <c r="B231" s="38">
        <v>46199</v>
      </c>
      <c r="C231" s="530"/>
      <c r="D231" s="531"/>
      <c r="E231" s="531"/>
      <c r="F231" s="531"/>
      <c r="G231" s="531"/>
      <c r="H231" s="532"/>
      <c r="I231" s="538"/>
      <c r="J231" s="551"/>
      <c r="K231" s="533"/>
      <c r="L231" s="556"/>
      <c r="M231" s="556"/>
      <c r="N231" s="557"/>
      <c r="O231" s="47" t="s">
        <v>638</v>
      </c>
      <c r="P231" s="50"/>
      <c r="Q231" s="50"/>
      <c r="R231" s="50"/>
    </row>
    <row r="232" spans="1:18" ht="12.75" customHeight="1" x14ac:dyDescent="0.2">
      <c r="A232" s="41"/>
      <c r="B232" s="38"/>
      <c r="C232" s="530"/>
      <c r="D232" s="531"/>
      <c r="E232" s="531"/>
      <c r="F232" s="531"/>
      <c r="G232" s="531"/>
      <c r="H232" s="532"/>
      <c r="I232" s="538"/>
      <c r="J232" s="539"/>
      <c r="K232" s="539"/>
      <c r="L232" s="540"/>
      <c r="M232" s="540"/>
      <c r="N232" s="541"/>
      <c r="O232" s="37" t="s">
        <v>634</v>
      </c>
      <c r="P232" s="50"/>
      <c r="Q232" s="50"/>
      <c r="R232" s="50"/>
    </row>
    <row r="233" spans="1:18" ht="12.75" customHeight="1" x14ac:dyDescent="0.2">
      <c r="A233" s="41"/>
      <c r="B233" s="516"/>
      <c r="C233" s="530"/>
      <c r="D233" s="531"/>
      <c r="E233" s="531"/>
      <c r="F233" s="531"/>
      <c r="G233" s="531"/>
      <c r="H233" s="532"/>
      <c r="I233" s="551"/>
      <c r="J233" s="551"/>
      <c r="K233" s="33"/>
      <c r="L233" s="33"/>
      <c r="M233" s="33"/>
      <c r="N233" s="544"/>
      <c r="O233" s="37" t="s">
        <v>639</v>
      </c>
      <c r="P233" s="50"/>
      <c r="Q233" s="50"/>
      <c r="R233" s="50"/>
    </row>
    <row r="234" spans="1:18" ht="12.75" customHeight="1" x14ac:dyDescent="0.2">
      <c r="A234" s="41"/>
      <c r="B234" s="57"/>
      <c r="C234" s="530"/>
      <c r="D234" s="531"/>
      <c r="E234" s="531"/>
      <c r="F234" s="531"/>
      <c r="G234" s="531"/>
      <c r="H234" s="532"/>
      <c r="I234" s="31"/>
      <c r="J234" s="58"/>
      <c r="K234" s="59"/>
      <c r="L234" s="59"/>
      <c r="M234" s="59"/>
      <c r="N234" s="60"/>
      <c r="O234" s="37" t="s">
        <v>640</v>
      </c>
      <c r="P234" s="50"/>
      <c r="Q234" s="50"/>
      <c r="R234" s="50"/>
    </row>
    <row r="235" spans="1:18" ht="12.75" customHeight="1" x14ac:dyDescent="0.2">
      <c r="A235" s="41"/>
      <c r="B235" s="38"/>
      <c r="C235" s="530"/>
      <c r="D235" s="531"/>
      <c r="E235" s="531"/>
      <c r="F235" s="531"/>
      <c r="G235" s="531"/>
      <c r="H235" s="532"/>
      <c r="I235" s="538"/>
      <c r="J235" s="551"/>
      <c r="K235" s="533"/>
      <c r="L235" s="556"/>
      <c r="M235" s="556"/>
      <c r="N235" s="557"/>
      <c r="O235" s="37" t="s">
        <v>641</v>
      </c>
      <c r="P235" s="50">
        <v>420250974</v>
      </c>
      <c r="Q235" s="50">
        <v>0</v>
      </c>
      <c r="R235" s="50"/>
    </row>
    <row r="236" spans="1:18" ht="12.75" customHeight="1" x14ac:dyDescent="0.2">
      <c r="A236" s="41"/>
      <c r="B236" s="516"/>
      <c r="C236" s="530"/>
      <c r="D236" s="531"/>
      <c r="E236" s="531"/>
      <c r="F236" s="531"/>
      <c r="G236" s="531"/>
      <c r="H236" s="532"/>
      <c r="I236" s="538"/>
      <c r="J236" s="551"/>
      <c r="K236" s="533"/>
      <c r="L236" s="556"/>
      <c r="M236" s="556"/>
      <c r="N236" s="557"/>
      <c r="O236" s="47"/>
      <c r="P236" s="50"/>
      <c r="Q236" s="50"/>
      <c r="R236" s="50"/>
    </row>
    <row r="237" spans="1:18" ht="12.75" customHeight="1" x14ac:dyDescent="0.2">
      <c r="A237" s="41">
        <v>67</v>
      </c>
      <c r="B237" s="38">
        <v>46199</v>
      </c>
      <c r="C237" s="28"/>
      <c r="D237" s="641"/>
      <c r="E237" s="641"/>
      <c r="F237" s="641"/>
      <c r="G237" s="641"/>
      <c r="H237" s="642"/>
      <c r="I237" s="22">
        <v>5</v>
      </c>
      <c r="J237" s="54">
        <v>1</v>
      </c>
      <c r="K237" s="54">
        <v>1</v>
      </c>
      <c r="L237" s="55" t="s">
        <v>19</v>
      </c>
      <c r="M237" s="55" t="s">
        <v>19</v>
      </c>
      <c r="N237" s="56" t="s">
        <v>487</v>
      </c>
      <c r="O237" s="57" t="s">
        <v>488</v>
      </c>
      <c r="P237" s="50">
        <v>0</v>
      </c>
      <c r="Q237" s="50">
        <v>313995900</v>
      </c>
      <c r="R237" s="50"/>
    </row>
    <row r="238" spans="1:18" ht="12.75" customHeight="1" x14ac:dyDescent="0.2">
      <c r="A238" s="41">
        <v>68</v>
      </c>
      <c r="B238" s="38">
        <v>46199</v>
      </c>
      <c r="C238" s="28"/>
      <c r="D238" s="602"/>
      <c r="E238" s="602"/>
      <c r="F238" s="602"/>
      <c r="G238" s="602"/>
      <c r="H238" s="603"/>
      <c r="I238" s="31">
        <v>5</v>
      </c>
      <c r="J238" s="58">
        <v>1</v>
      </c>
      <c r="K238" s="58">
        <v>1</v>
      </c>
      <c r="L238" s="59" t="s">
        <v>19</v>
      </c>
      <c r="M238" s="59" t="s">
        <v>20</v>
      </c>
      <c r="N238" s="60" t="s">
        <v>487</v>
      </c>
      <c r="O238" s="47" t="s">
        <v>489</v>
      </c>
      <c r="P238" s="50">
        <v>0</v>
      </c>
      <c r="Q238" s="50">
        <v>35481116</v>
      </c>
      <c r="R238" s="50"/>
    </row>
    <row r="239" spans="1:18" ht="12.75" customHeight="1" x14ac:dyDescent="0.2">
      <c r="A239" s="41">
        <v>69</v>
      </c>
      <c r="B239" s="38">
        <v>46199</v>
      </c>
      <c r="C239" s="28"/>
      <c r="D239" s="602"/>
      <c r="E239" s="602"/>
      <c r="F239" s="602"/>
      <c r="G239" s="602"/>
      <c r="H239" s="603"/>
      <c r="I239" s="31">
        <v>5</v>
      </c>
      <c r="J239" s="58">
        <v>1</v>
      </c>
      <c r="K239" s="58">
        <v>1</v>
      </c>
      <c r="L239" s="59" t="s">
        <v>19</v>
      </c>
      <c r="M239" s="59" t="s">
        <v>21</v>
      </c>
      <c r="N239" s="60" t="s">
        <v>487</v>
      </c>
      <c r="O239" s="47" t="s">
        <v>490</v>
      </c>
      <c r="P239" s="50">
        <v>0</v>
      </c>
      <c r="Q239" s="50">
        <v>9465000</v>
      </c>
      <c r="R239" s="50"/>
    </row>
    <row r="240" spans="1:18" ht="12.75" customHeight="1" x14ac:dyDescent="0.2">
      <c r="A240" s="41">
        <v>70</v>
      </c>
      <c r="B240" s="38">
        <v>46199</v>
      </c>
      <c r="C240" s="28"/>
      <c r="D240" s="602"/>
      <c r="E240" s="602"/>
      <c r="F240" s="602"/>
      <c r="G240" s="602"/>
      <c r="H240" s="603"/>
      <c r="I240" s="31">
        <v>5</v>
      </c>
      <c r="J240" s="58">
        <v>1</v>
      </c>
      <c r="K240" s="58">
        <v>1</v>
      </c>
      <c r="L240" s="59" t="s">
        <v>19</v>
      </c>
      <c r="M240" s="59" t="s">
        <v>22</v>
      </c>
      <c r="N240" s="60" t="s">
        <v>487</v>
      </c>
      <c r="O240" s="47" t="s">
        <v>491</v>
      </c>
      <c r="P240" s="50">
        <v>0</v>
      </c>
      <c r="Q240" s="50">
        <v>40470000</v>
      </c>
      <c r="R240" s="50"/>
    </row>
    <row r="241" spans="1:18" ht="12.75" customHeight="1" x14ac:dyDescent="0.2">
      <c r="A241" s="41">
        <v>71</v>
      </c>
      <c r="B241" s="38">
        <v>46199</v>
      </c>
      <c r="C241" s="28"/>
      <c r="D241" s="602"/>
      <c r="E241" s="602"/>
      <c r="F241" s="602"/>
      <c r="G241" s="602"/>
      <c r="H241" s="603"/>
      <c r="I241" s="31">
        <v>5</v>
      </c>
      <c r="J241" s="58">
        <v>1</v>
      </c>
      <c r="K241" s="58">
        <v>1</v>
      </c>
      <c r="L241" s="59" t="s">
        <v>19</v>
      </c>
      <c r="M241" s="59" t="s">
        <v>23</v>
      </c>
      <c r="N241" s="60" t="s">
        <v>487</v>
      </c>
      <c r="O241" s="47" t="s">
        <v>492</v>
      </c>
      <c r="P241" s="50">
        <v>0</v>
      </c>
      <c r="Q241" s="50">
        <v>1080000</v>
      </c>
      <c r="R241" s="50"/>
    </row>
    <row r="242" spans="1:18" ht="12.75" customHeight="1" x14ac:dyDescent="0.2">
      <c r="A242" s="41">
        <v>72</v>
      </c>
      <c r="B242" s="38">
        <v>46199</v>
      </c>
      <c r="C242" s="28"/>
      <c r="D242" s="602"/>
      <c r="E242" s="602"/>
      <c r="F242" s="602"/>
      <c r="G242" s="602"/>
      <c r="H242" s="603"/>
      <c r="I242" s="31">
        <v>5</v>
      </c>
      <c r="J242" s="58">
        <v>1</v>
      </c>
      <c r="K242" s="58">
        <v>1</v>
      </c>
      <c r="L242" s="59" t="s">
        <v>19</v>
      </c>
      <c r="M242" s="59" t="s">
        <v>24</v>
      </c>
      <c r="N242" s="60" t="s">
        <v>487</v>
      </c>
      <c r="O242" s="47" t="s">
        <v>493</v>
      </c>
      <c r="P242" s="50">
        <v>0</v>
      </c>
      <c r="Q242" s="50">
        <v>19336140</v>
      </c>
      <c r="R242" s="50"/>
    </row>
    <row r="243" spans="1:18" ht="12.75" customHeight="1" x14ac:dyDescent="0.2">
      <c r="A243" s="41">
        <v>73</v>
      </c>
      <c r="B243" s="38">
        <v>46199</v>
      </c>
      <c r="C243" s="28"/>
      <c r="D243" s="602"/>
      <c r="E243" s="602"/>
      <c r="F243" s="602"/>
      <c r="G243" s="602"/>
      <c r="H243" s="603"/>
      <c r="I243" s="31">
        <v>5</v>
      </c>
      <c r="J243" s="58">
        <v>1</v>
      </c>
      <c r="K243" s="58">
        <v>1</v>
      </c>
      <c r="L243" s="59" t="s">
        <v>19</v>
      </c>
      <c r="M243" s="59" t="s">
        <v>25</v>
      </c>
      <c r="N243" s="60" t="s">
        <v>487</v>
      </c>
      <c r="O243" s="47" t="s">
        <v>494</v>
      </c>
      <c r="P243" s="50">
        <v>0</v>
      </c>
      <c r="Q243" s="50">
        <v>418374</v>
      </c>
      <c r="R243" s="50"/>
    </row>
    <row r="244" spans="1:18" ht="12.75" customHeight="1" x14ac:dyDescent="0.2">
      <c r="A244" s="41">
        <v>74</v>
      </c>
      <c r="B244" s="38">
        <v>46199</v>
      </c>
      <c r="C244" s="643"/>
      <c r="D244" s="644"/>
      <c r="E244" s="644"/>
      <c r="F244" s="644"/>
      <c r="G244" s="644"/>
      <c r="H244" s="645"/>
      <c r="I244" s="58">
        <v>5</v>
      </c>
      <c r="J244" s="58">
        <v>1</v>
      </c>
      <c r="K244" s="58">
        <v>1</v>
      </c>
      <c r="L244" s="59" t="s">
        <v>19</v>
      </c>
      <c r="M244" s="59" t="s">
        <v>26</v>
      </c>
      <c r="N244" s="60" t="s">
        <v>487</v>
      </c>
      <c r="O244" s="47" t="s">
        <v>495</v>
      </c>
      <c r="P244" s="50">
        <v>0</v>
      </c>
      <c r="Q244" s="50">
        <v>4444</v>
      </c>
      <c r="R244" s="50"/>
    </row>
    <row r="245" spans="1:18" ht="12.75" customHeight="1" x14ac:dyDescent="0.2">
      <c r="A245" s="41"/>
      <c r="B245" s="516"/>
      <c r="C245" s="62"/>
      <c r="D245" s="29"/>
      <c r="E245" s="29"/>
      <c r="F245" s="29"/>
      <c r="G245" s="29"/>
      <c r="H245" s="30"/>
      <c r="I245" s="31"/>
      <c r="J245" s="58"/>
      <c r="K245" s="59"/>
      <c r="L245" s="59"/>
      <c r="M245" s="59"/>
      <c r="N245" s="60"/>
      <c r="O245" s="37"/>
      <c r="P245" s="50"/>
      <c r="Q245" s="50"/>
      <c r="R245" s="50"/>
    </row>
    <row r="246" spans="1:18" ht="12.75" customHeight="1" x14ac:dyDescent="0.2">
      <c r="A246" s="41">
        <v>75</v>
      </c>
      <c r="B246" s="38">
        <v>46199</v>
      </c>
      <c r="C246" s="62"/>
      <c r="D246" s="29"/>
      <c r="E246" s="29"/>
      <c r="F246" s="29"/>
      <c r="G246" s="29"/>
      <c r="H246" s="30"/>
      <c r="I246" s="31"/>
      <c r="J246" s="58"/>
      <c r="K246" s="59"/>
      <c r="L246" s="59"/>
      <c r="M246" s="59"/>
      <c r="N246" s="60"/>
      <c r="O246" s="35" t="s">
        <v>642</v>
      </c>
      <c r="P246" s="50"/>
      <c r="Q246" s="50"/>
      <c r="R246" s="50"/>
    </row>
    <row r="247" spans="1:18" ht="12.75" customHeight="1" x14ac:dyDescent="0.2">
      <c r="A247" s="41"/>
      <c r="B247" s="38"/>
      <c r="C247" s="62"/>
      <c r="D247" s="29"/>
      <c r="E247" s="29"/>
      <c r="F247" s="29"/>
      <c r="G247" s="29"/>
      <c r="H247" s="30"/>
      <c r="I247" s="31"/>
      <c r="J247" s="58"/>
      <c r="K247" s="59"/>
      <c r="L247" s="59"/>
      <c r="M247" s="59"/>
      <c r="N247" s="60"/>
      <c r="O247" s="37" t="s">
        <v>643</v>
      </c>
      <c r="P247" s="50">
        <v>418374</v>
      </c>
      <c r="Q247" s="50">
        <v>0</v>
      </c>
      <c r="R247" s="50"/>
    </row>
    <row r="248" spans="1:18" ht="12.75" customHeight="1" x14ac:dyDescent="0.2">
      <c r="A248" s="41"/>
      <c r="B248" s="38"/>
      <c r="C248" s="62"/>
      <c r="D248" s="29"/>
      <c r="E248" s="29"/>
      <c r="F248" s="29"/>
      <c r="G248" s="29"/>
      <c r="H248" s="30"/>
      <c r="I248" s="31"/>
      <c r="J248" s="58"/>
      <c r="K248" s="59"/>
      <c r="L248" s="59"/>
      <c r="M248" s="59"/>
      <c r="N248" s="60"/>
      <c r="O248" s="37"/>
      <c r="P248" s="50"/>
      <c r="Q248" s="50"/>
      <c r="R248" s="50"/>
    </row>
    <row r="249" spans="1:18" ht="12.75" customHeight="1" x14ac:dyDescent="0.2">
      <c r="A249" s="41"/>
      <c r="B249" s="38"/>
      <c r="C249" s="62"/>
      <c r="D249" s="29"/>
      <c r="E249" s="29"/>
      <c r="F249" s="29"/>
      <c r="G249" s="29"/>
      <c r="H249" s="30"/>
      <c r="I249" s="31"/>
      <c r="J249" s="58"/>
      <c r="K249" s="59"/>
      <c r="L249" s="59"/>
      <c r="M249" s="59"/>
      <c r="N249" s="60"/>
      <c r="O249" s="37"/>
      <c r="P249" s="50"/>
      <c r="Q249" s="50"/>
      <c r="R249" s="50"/>
    </row>
    <row r="250" spans="1:18" ht="12.75" customHeight="1" x14ac:dyDescent="0.2">
      <c r="A250" s="41"/>
      <c r="B250" s="38"/>
      <c r="C250" s="62"/>
      <c r="D250" s="29"/>
      <c r="E250" s="29"/>
      <c r="F250" s="29"/>
      <c r="G250" s="29"/>
      <c r="H250" s="30"/>
      <c r="I250" s="31"/>
      <c r="J250" s="58"/>
      <c r="K250" s="59"/>
      <c r="L250" s="59"/>
      <c r="M250" s="59"/>
      <c r="N250" s="60"/>
      <c r="O250" s="37"/>
      <c r="P250" s="50"/>
      <c r="Q250" s="50"/>
      <c r="R250" s="50"/>
    </row>
    <row r="251" spans="1:18" ht="12.75" customHeight="1" x14ac:dyDescent="0.2">
      <c r="A251" s="41">
        <v>76</v>
      </c>
      <c r="B251" s="38">
        <v>46199</v>
      </c>
      <c r="C251" s="62"/>
      <c r="D251" s="29"/>
      <c r="E251" s="29"/>
      <c r="F251" s="29"/>
      <c r="G251" s="29"/>
      <c r="H251" s="30"/>
      <c r="I251" s="31"/>
      <c r="J251" s="58"/>
      <c r="K251" s="59"/>
      <c r="L251" s="59"/>
      <c r="M251" s="59"/>
      <c r="N251" s="60"/>
      <c r="O251" s="35" t="s">
        <v>644</v>
      </c>
      <c r="P251" s="50"/>
      <c r="Q251" s="50"/>
      <c r="R251" s="50"/>
    </row>
    <row r="252" spans="1:18" ht="12.75" customHeight="1" x14ac:dyDescent="0.2">
      <c r="A252" s="41"/>
      <c r="B252" s="516"/>
      <c r="C252" s="62"/>
      <c r="D252" s="29"/>
      <c r="E252" s="29"/>
      <c r="F252" s="29"/>
      <c r="G252" s="29"/>
      <c r="H252" s="30"/>
      <c r="I252" s="31"/>
      <c r="J252" s="58"/>
      <c r="K252" s="59"/>
      <c r="L252" s="59"/>
      <c r="M252" s="59"/>
      <c r="N252" s="60"/>
      <c r="O252" s="37" t="s">
        <v>643</v>
      </c>
      <c r="P252" s="50">
        <v>0</v>
      </c>
      <c r="Q252" s="50">
        <v>418374</v>
      </c>
      <c r="R252" s="50"/>
    </row>
    <row r="253" spans="1:18" ht="12.75" customHeight="1" x14ac:dyDescent="0.2">
      <c r="A253" s="41"/>
      <c r="B253" s="516"/>
      <c r="C253" s="62"/>
      <c r="D253" s="29"/>
      <c r="E253" s="29"/>
      <c r="F253" s="29"/>
      <c r="G253" s="29"/>
      <c r="H253" s="30"/>
      <c r="I253" s="31"/>
      <c r="J253" s="58"/>
      <c r="K253" s="59"/>
      <c r="L253" s="59"/>
      <c r="M253" s="59"/>
      <c r="N253" s="60"/>
      <c r="O253" s="37"/>
      <c r="P253" s="50"/>
      <c r="Q253" s="50"/>
      <c r="R253" s="50"/>
    </row>
    <row r="254" spans="1:18" ht="12.75" customHeight="1" x14ac:dyDescent="0.2">
      <c r="A254" s="41"/>
      <c r="B254" s="516"/>
      <c r="C254" s="62"/>
      <c r="D254" s="29"/>
      <c r="E254" s="29"/>
      <c r="F254" s="29"/>
      <c r="G254" s="29"/>
      <c r="H254" s="30"/>
      <c r="I254" s="31"/>
      <c r="J254" s="58"/>
      <c r="K254" s="59"/>
      <c r="L254" s="59"/>
      <c r="M254" s="59"/>
      <c r="N254" s="60"/>
      <c r="O254" s="47" cm="1">
        <f t="array" aca="1" ref="O254" ca="1">+O254:V284</f>
        <v>0</v>
      </c>
      <c r="P254" s="50"/>
      <c r="Q254" s="50"/>
      <c r="R254" s="50"/>
    </row>
    <row r="255" spans="1:18" ht="12.75" customHeight="1" x14ac:dyDescent="0.2">
      <c r="A255" s="41"/>
      <c r="B255" s="516"/>
      <c r="C255" s="62"/>
      <c r="D255" s="29"/>
      <c r="E255" s="29"/>
      <c r="F255" s="29"/>
      <c r="G255" s="29"/>
      <c r="H255" s="30"/>
      <c r="I255" s="31"/>
      <c r="J255" s="58"/>
      <c r="K255" s="59"/>
      <c r="L255" s="59"/>
      <c r="M255" s="59"/>
      <c r="N255" s="60"/>
      <c r="O255" s="37"/>
      <c r="P255" s="50"/>
      <c r="Q255" s="50"/>
      <c r="R255" s="50"/>
    </row>
    <row r="256" spans="1:18" ht="12.75" customHeight="1" x14ac:dyDescent="0.2">
      <c r="A256" s="41"/>
      <c r="B256" s="516"/>
      <c r="C256" s="62"/>
      <c r="D256" s="29"/>
      <c r="E256" s="29"/>
      <c r="F256" s="29"/>
      <c r="G256" s="29"/>
      <c r="H256" s="30"/>
      <c r="I256" s="31"/>
      <c r="J256" s="58"/>
      <c r="K256" s="59"/>
      <c r="L256" s="59"/>
      <c r="M256" s="59"/>
      <c r="N256" s="60"/>
      <c r="O256" s="37"/>
      <c r="P256" s="50"/>
      <c r="Q256" s="50"/>
      <c r="R256" s="50"/>
    </row>
    <row r="257" spans="1:18" ht="12.75" customHeight="1" x14ac:dyDescent="0.2">
      <c r="A257" s="41"/>
      <c r="B257" s="516"/>
      <c r="C257" s="62"/>
      <c r="D257" s="29"/>
      <c r="E257" s="29"/>
      <c r="F257" s="29"/>
      <c r="G257" s="29"/>
      <c r="H257" s="30"/>
      <c r="I257" s="31"/>
      <c r="J257" s="58"/>
      <c r="K257" s="59"/>
      <c r="L257" s="59"/>
      <c r="M257" s="59"/>
      <c r="N257" s="60"/>
      <c r="O257" s="37"/>
      <c r="P257" s="50"/>
      <c r="Q257" s="50"/>
      <c r="R257" s="50"/>
    </row>
    <row r="258" spans="1:18" ht="12.75" customHeight="1" x14ac:dyDescent="0.2">
      <c r="A258" s="41"/>
      <c r="B258" s="516"/>
      <c r="C258" s="62"/>
      <c r="D258" s="29"/>
      <c r="E258" s="29"/>
      <c r="F258" s="29"/>
      <c r="G258" s="29"/>
      <c r="H258" s="30"/>
      <c r="I258" s="31"/>
      <c r="J258" s="58"/>
      <c r="K258" s="59"/>
      <c r="L258" s="59"/>
      <c r="M258" s="59"/>
      <c r="N258" s="60"/>
      <c r="O258" s="37"/>
      <c r="P258" s="50"/>
      <c r="Q258" s="50"/>
      <c r="R258" s="50"/>
    </row>
    <row r="259" spans="1:18" ht="12.75" customHeight="1" x14ac:dyDescent="0.2">
      <c r="A259" s="41"/>
      <c r="B259" s="516"/>
      <c r="C259" s="62"/>
      <c r="D259" s="29"/>
      <c r="E259" s="29"/>
      <c r="F259" s="29"/>
      <c r="G259" s="29"/>
      <c r="H259" s="30"/>
      <c r="I259" s="31"/>
      <c r="J259" s="58"/>
      <c r="K259" s="59"/>
      <c r="L259" s="59"/>
      <c r="M259" s="59"/>
      <c r="N259" s="60"/>
      <c r="O259" s="37"/>
      <c r="P259" s="50"/>
      <c r="Q259" s="50"/>
      <c r="R259" s="50"/>
    </row>
    <row r="260" spans="1:18" ht="12.75" customHeight="1" x14ac:dyDescent="0.2">
      <c r="A260" s="41"/>
      <c r="B260" s="516"/>
      <c r="C260" s="62"/>
      <c r="D260" s="29"/>
      <c r="E260" s="29"/>
      <c r="F260" s="29"/>
      <c r="G260" s="29"/>
      <c r="H260" s="30"/>
      <c r="I260" s="31"/>
      <c r="J260" s="58"/>
      <c r="K260" s="59"/>
      <c r="L260" s="59"/>
      <c r="M260" s="59"/>
      <c r="N260" s="60"/>
      <c r="O260" s="37"/>
      <c r="P260" s="50"/>
      <c r="Q260" s="50"/>
      <c r="R260" s="50"/>
    </row>
    <row r="261" spans="1:18" ht="12.75" customHeight="1" x14ac:dyDescent="0.2">
      <c r="A261" s="41"/>
      <c r="B261" s="516"/>
      <c r="C261" s="62"/>
      <c r="D261" s="29"/>
      <c r="E261" s="29"/>
      <c r="F261" s="29"/>
      <c r="G261" s="29"/>
      <c r="H261" s="30"/>
      <c r="I261" s="31"/>
      <c r="J261" s="58"/>
      <c r="K261" s="59"/>
      <c r="L261" s="59"/>
      <c r="M261" s="59"/>
      <c r="N261" s="60"/>
      <c r="O261" s="37"/>
      <c r="P261" s="50"/>
      <c r="Q261" s="50"/>
      <c r="R261" s="50"/>
    </row>
    <row r="262" spans="1:18" ht="12.75" customHeight="1" x14ac:dyDescent="0.2">
      <c r="A262" s="41"/>
      <c r="B262" s="516"/>
      <c r="C262" s="62"/>
      <c r="D262" s="29"/>
      <c r="E262" s="29"/>
      <c r="F262" s="29"/>
      <c r="G262" s="29"/>
      <c r="H262" s="30"/>
      <c r="I262" s="31"/>
      <c r="J262" s="58"/>
      <c r="K262" s="59"/>
      <c r="L262" s="59"/>
      <c r="M262" s="59"/>
      <c r="N262" s="60"/>
      <c r="O262" s="37"/>
      <c r="P262" s="50"/>
      <c r="Q262" s="50"/>
      <c r="R262" s="50"/>
    </row>
    <row r="263" spans="1:18" ht="12.75" customHeight="1" x14ac:dyDescent="0.2">
      <c r="A263" s="41"/>
      <c r="B263" s="516"/>
      <c r="C263" s="62"/>
      <c r="D263" s="29"/>
      <c r="E263" s="29"/>
      <c r="F263" s="29"/>
      <c r="G263" s="29"/>
      <c r="H263" s="30"/>
      <c r="I263" s="31"/>
      <c r="J263" s="58"/>
      <c r="K263" s="59"/>
      <c r="L263" s="59"/>
      <c r="M263" s="59"/>
      <c r="N263" s="60"/>
      <c r="O263" s="37"/>
      <c r="P263" s="50"/>
      <c r="Q263" s="50"/>
      <c r="R263" s="50"/>
    </row>
    <row r="264" spans="1:18" ht="12.75" customHeight="1" x14ac:dyDescent="0.2">
      <c r="A264" s="41"/>
      <c r="B264" s="516"/>
      <c r="C264" s="62"/>
      <c r="D264" s="29"/>
      <c r="E264" s="29"/>
      <c r="F264" s="29"/>
      <c r="G264" s="29"/>
      <c r="H264" s="30"/>
      <c r="I264" s="31"/>
      <c r="J264" s="58"/>
      <c r="K264" s="59"/>
      <c r="L264" s="59"/>
      <c r="M264" s="59"/>
      <c r="N264" s="60"/>
      <c r="O264" s="37"/>
      <c r="P264" s="50"/>
      <c r="Q264" s="50"/>
      <c r="R264" s="50"/>
    </row>
    <row r="265" spans="1:18" ht="12.75" customHeight="1" x14ac:dyDescent="0.2">
      <c r="A265" s="41"/>
      <c r="B265" s="516"/>
      <c r="C265" s="62"/>
      <c r="D265" s="29"/>
      <c r="E265" s="29"/>
      <c r="F265" s="29"/>
      <c r="G265" s="29"/>
      <c r="H265" s="30"/>
      <c r="I265" s="31"/>
      <c r="J265" s="58"/>
      <c r="K265" s="59"/>
      <c r="L265" s="59"/>
      <c r="M265" s="59"/>
      <c r="N265" s="60"/>
      <c r="O265" s="37"/>
      <c r="P265" s="50"/>
      <c r="Q265" s="50"/>
      <c r="R265" s="50"/>
    </row>
    <row r="266" spans="1:18" ht="12.75" customHeight="1" x14ac:dyDescent="0.2">
      <c r="A266" s="41"/>
      <c r="B266" s="516"/>
      <c r="C266" s="62"/>
      <c r="D266" s="29"/>
      <c r="E266" s="29"/>
      <c r="F266" s="29"/>
      <c r="G266" s="29"/>
      <c r="H266" s="30"/>
      <c r="I266" s="31"/>
      <c r="J266" s="58"/>
      <c r="K266" s="59"/>
      <c r="L266" s="59"/>
      <c r="M266" s="59"/>
      <c r="N266" s="60"/>
      <c r="O266" s="47"/>
      <c r="P266" s="50"/>
      <c r="Q266" s="50"/>
      <c r="R266" s="50"/>
    </row>
    <row r="267" spans="1:18" ht="12.75" customHeight="1" x14ac:dyDescent="0.2">
      <c r="A267" s="41"/>
      <c r="B267" s="516"/>
      <c r="C267" s="62"/>
      <c r="D267" s="29"/>
      <c r="E267" s="29"/>
      <c r="F267" s="29"/>
      <c r="G267" s="29"/>
      <c r="H267" s="30"/>
      <c r="I267" s="31"/>
      <c r="J267" s="58"/>
      <c r="K267" s="59"/>
      <c r="L267" s="59"/>
      <c r="M267" s="59"/>
      <c r="N267" s="60"/>
      <c r="O267" s="37"/>
      <c r="P267" s="50"/>
      <c r="Q267" s="50"/>
      <c r="R267" s="50"/>
    </row>
    <row r="268" spans="1:18" ht="12.75" customHeight="1" x14ac:dyDescent="0.2">
      <c r="A268" s="41"/>
      <c r="B268" s="516"/>
      <c r="C268" s="62"/>
      <c r="D268" s="29"/>
      <c r="E268" s="29"/>
      <c r="F268" s="29"/>
      <c r="G268" s="29"/>
      <c r="H268" s="30"/>
      <c r="I268" s="31"/>
      <c r="J268" s="58"/>
      <c r="K268" s="59"/>
      <c r="L268" s="59"/>
      <c r="M268" s="59"/>
      <c r="N268" s="60"/>
      <c r="O268" s="37"/>
      <c r="P268" s="50"/>
      <c r="Q268" s="50"/>
      <c r="R268" s="50"/>
    </row>
    <row r="269" spans="1:18" ht="12.75" customHeight="1" x14ac:dyDescent="0.2">
      <c r="A269" s="41"/>
      <c r="B269" s="516"/>
      <c r="C269" s="62"/>
      <c r="D269" s="29"/>
      <c r="E269" s="29"/>
      <c r="F269" s="29"/>
      <c r="G269" s="29"/>
      <c r="H269" s="30"/>
      <c r="I269" s="31"/>
      <c r="J269" s="58"/>
      <c r="K269" s="59"/>
      <c r="L269" s="59"/>
      <c r="M269" s="59"/>
      <c r="N269" s="60"/>
      <c r="O269" s="37"/>
      <c r="P269" s="50"/>
      <c r="Q269" s="50"/>
      <c r="R269" s="50"/>
    </row>
    <row r="270" spans="1:18" ht="12.75" customHeight="1" x14ac:dyDescent="0.2">
      <c r="A270" s="41"/>
      <c r="B270" s="516"/>
      <c r="C270" s="62"/>
      <c r="D270" s="29"/>
      <c r="E270" s="29"/>
      <c r="F270" s="29"/>
      <c r="G270" s="29"/>
      <c r="H270" s="30"/>
      <c r="I270" s="31"/>
      <c r="J270" s="58"/>
      <c r="K270" s="59"/>
      <c r="L270" s="59"/>
      <c r="M270" s="59"/>
      <c r="N270" s="60"/>
      <c r="O270" s="37"/>
      <c r="P270" s="50"/>
      <c r="Q270" s="50"/>
      <c r="R270" s="50"/>
    </row>
    <row r="271" spans="1:18" ht="12.75" customHeight="1" x14ac:dyDescent="0.2">
      <c r="A271" s="41"/>
      <c r="B271" s="516"/>
      <c r="C271" s="530"/>
      <c r="D271" s="531"/>
      <c r="E271" s="531"/>
      <c r="F271" s="531"/>
      <c r="G271" s="531"/>
      <c r="H271" s="532"/>
      <c r="I271" s="533"/>
      <c r="J271" s="534"/>
      <c r="K271" s="59"/>
      <c r="L271" s="59"/>
      <c r="M271" s="59"/>
      <c r="N271" s="60"/>
      <c r="O271" s="37"/>
      <c r="P271" s="50"/>
      <c r="Q271" s="50"/>
      <c r="R271" s="50"/>
    </row>
    <row r="272" spans="1:18" ht="12.75" customHeight="1" x14ac:dyDescent="0.2">
      <c r="A272" s="41"/>
      <c r="B272" s="38"/>
      <c r="C272" s="530"/>
      <c r="D272" s="531"/>
      <c r="E272" s="531"/>
      <c r="F272" s="531"/>
      <c r="G272" s="531"/>
      <c r="H272" s="532"/>
      <c r="I272" s="533"/>
      <c r="J272" s="534"/>
      <c r="K272" s="534"/>
      <c r="L272" s="534"/>
      <c r="M272" s="534"/>
      <c r="N272" s="537"/>
      <c r="O272" s="555"/>
      <c r="P272" s="50"/>
      <c r="Q272" s="50"/>
      <c r="R272" s="50"/>
    </row>
    <row r="273" spans="1:18" ht="12.75" customHeight="1" x14ac:dyDescent="0.2">
      <c r="A273" s="41"/>
      <c r="B273" s="38"/>
      <c r="C273" s="530"/>
      <c r="D273" s="531"/>
      <c r="E273" s="531"/>
      <c r="F273" s="531"/>
      <c r="G273" s="531"/>
      <c r="H273" s="532"/>
      <c r="I273" s="533"/>
      <c r="J273" s="534"/>
      <c r="K273" s="534"/>
      <c r="L273" s="534"/>
      <c r="M273" s="534"/>
      <c r="N273" s="537"/>
      <c r="O273" s="47"/>
      <c r="P273" s="50"/>
      <c r="Q273" s="50"/>
      <c r="R273" s="50"/>
    </row>
    <row r="274" spans="1:18" ht="12.75" customHeight="1" x14ac:dyDescent="0.2">
      <c r="A274" s="41"/>
      <c r="B274" s="38"/>
      <c r="C274" s="530"/>
      <c r="D274" s="531"/>
      <c r="E274" s="531"/>
      <c r="F274" s="531"/>
      <c r="G274" s="531"/>
      <c r="H274" s="532"/>
      <c r="I274" s="533"/>
      <c r="J274" s="534"/>
      <c r="K274" s="534"/>
      <c r="L274" s="534"/>
      <c r="M274" s="534"/>
      <c r="N274" s="537"/>
      <c r="O274" s="47"/>
      <c r="P274" s="50"/>
      <c r="Q274" s="50"/>
      <c r="R274" s="50"/>
    </row>
    <row r="275" spans="1:18" ht="13.5" customHeight="1" x14ac:dyDescent="0.2">
      <c r="A275" s="27"/>
      <c r="B275" s="38"/>
      <c r="C275" s="62"/>
      <c r="D275" s="29"/>
      <c r="E275" s="29"/>
      <c r="F275" s="29"/>
      <c r="G275" s="29"/>
      <c r="H275" s="30"/>
      <c r="I275" s="31"/>
      <c r="J275" s="58"/>
      <c r="K275" s="58"/>
      <c r="L275" s="59"/>
      <c r="M275" s="59"/>
      <c r="N275" s="60"/>
      <c r="O275" s="47"/>
      <c r="P275" s="50"/>
      <c r="Q275" s="50"/>
      <c r="R275" s="50"/>
    </row>
    <row r="276" spans="1:18" ht="3.75" customHeight="1" thickBot="1" x14ac:dyDescent="0.25">
      <c r="A276" s="61"/>
      <c r="B276" s="38"/>
      <c r="C276" s="62"/>
      <c r="D276" s="29"/>
      <c r="E276" s="29"/>
      <c r="F276" s="29"/>
      <c r="G276" s="29"/>
      <c r="H276" s="30"/>
      <c r="I276" s="31"/>
      <c r="J276" s="58"/>
      <c r="K276" s="58"/>
      <c r="L276" s="59"/>
      <c r="M276" s="59"/>
      <c r="N276" s="60"/>
      <c r="O276" s="47"/>
      <c r="P276" s="50"/>
      <c r="Q276" s="50"/>
      <c r="R276" s="50"/>
    </row>
    <row r="277" spans="1:18" ht="12.75" thickBot="1" x14ac:dyDescent="0.25">
      <c r="A277" s="63"/>
      <c r="B277" s="64"/>
      <c r="C277" s="65"/>
      <c r="D277" s="66"/>
      <c r="E277" s="66"/>
      <c r="F277" s="66"/>
      <c r="G277" s="66"/>
      <c r="H277" s="67"/>
      <c r="I277" s="67"/>
      <c r="J277" s="67"/>
      <c r="K277" s="67"/>
      <c r="L277" s="67"/>
      <c r="M277" s="66"/>
      <c r="N277" s="68"/>
      <c r="O277" s="69"/>
      <c r="P277" s="70">
        <f>SUM(P13:P276)</f>
        <v>8134691415</v>
      </c>
      <c r="Q277" s="70">
        <f>SUM(Q13:Q276)</f>
        <v>8127916614</v>
      </c>
      <c r="R277" s="71">
        <f>P277-Q277</f>
        <v>6774801</v>
      </c>
    </row>
    <row r="278" spans="1:18" ht="3.95" customHeight="1" x14ac:dyDescent="0.2">
      <c r="D278" s="72"/>
      <c r="E278" s="72"/>
      <c r="F278" s="72"/>
      <c r="G278" s="72"/>
      <c r="H278" s="72"/>
      <c r="I278" s="72"/>
      <c r="J278" s="72"/>
      <c r="K278" s="72"/>
      <c r="L278" s="72"/>
      <c r="R278" s="3"/>
    </row>
    <row r="279" spans="1:18" ht="17.25" customHeight="1" x14ac:dyDescent="0.2">
      <c r="A279" s="1" t="s">
        <v>27</v>
      </c>
      <c r="D279" s="72"/>
      <c r="E279" s="72"/>
      <c r="F279" s="72"/>
      <c r="G279" s="72"/>
      <c r="I279" s="663">
        <f>R277</f>
        <v>6774801</v>
      </c>
      <c r="J279" s="663"/>
      <c r="K279" s="663"/>
      <c r="L279" s="663"/>
      <c r="M279" s="663"/>
      <c r="N279" s="663"/>
      <c r="P279" s="3"/>
      <c r="Q279" s="3"/>
      <c r="R279" s="73"/>
    </row>
    <row r="280" spans="1:18" x14ac:dyDescent="0.2">
      <c r="A280" s="7" t="s">
        <v>420</v>
      </c>
      <c r="D280" s="72"/>
      <c r="E280" s="72"/>
      <c r="F280" s="72"/>
      <c r="G280" s="72"/>
      <c r="H280" s="72"/>
      <c r="I280" s="72"/>
      <c r="J280" s="72"/>
      <c r="K280" s="72"/>
      <c r="L280" s="72"/>
      <c r="R280" s="3"/>
    </row>
    <row r="281" spans="1:18" x14ac:dyDescent="0.2">
      <c r="A281" s="1" t="s">
        <v>28</v>
      </c>
      <c r="B281" s="1" t="s">
        <v>29</v>
      </c>
      <c r="D281" s="72"/>
      <c r="E281" s="72"/>
      <c r="F281" s="72"/>
      <c r="G281" s="72"/>
      <c r="H281" s="72"/>
      <c r="I281" s="72"/>
      <c r="J281" s="72"/>
      <c r="K281" s="72"/>
      <c r="L281" s="72"/>
      <c r="P281" s="3"/>
      <c r="Q281" s="3"/>
      <c r="R281" s="3"/>
    </row>
    <row r="282" spans="1:18" x14ac:dyDescent="0.2">
      <c r="A282" s="1" t="s">
        <v>30</v>
      </c>
      <c r="B282" s="1" t="s">
        <v>31</v>
      </c>
      <c r="D282" s="663">
        <v>0</v>
      </c>
      <c r="E282" s="663"/>
      <c r="F282" s="663"/>
      <c r="G282" s="663"/>
      <c r="H282" s="663"/>
      <c r="I282" s="663"/>
      <c r="J282" s="663"/>
      <c r="K282" s="663"/>
      <c r="L282" s="663"/>
      <c r="Q282" s="3"/>
      <c r="R282" s="3"/>
    </row>
    <row r="283" spans="1:18" x14ac:dyDescent="0.2">
      <c r="A283" s="1" t="s">
        <v>32</v>
      </c>
      <c r="B283" s="1" t="s">
        <v>33</v>
      </c>
      <c r="D283" s="663">
        <f>I279</f>
        <v>6774801</v>
      </c>
      <c r="E283" s="663"/>
      <c r="F283" s="663"/>
      <c r="G283" s="663"/>
      <c r="H283" s="663"/>
      <c r="I283" s="663"/>
      <c r="J283" s="663"/>
      <c r="K283" s="663"/>
      <c r="L283" s="663"/>
      <c r="R283" s="3"/>
    </row>
    <row r="284" spans="1:18" x14ac:dyDescent="0.2">
      <c r="A284" s="1" t="s">
        <v>34</v>
      </c>
      <c r="D284" s="663">
        <v>0</v>
      </c>
      <c r="E284" s="663"/>
      <c r="F284" s="663"/>
      <c r="G284" s="663"/>
      <c r="H284" s="663"/>
      <c r="I284" s="663"/>
      <c r="J284" s="663"/>
      <c r="K284" s="663"/>
      <c r="L284" s="663"/>
      <c r="R284" s="3"/>
    </row>
    <row r="285" spans="1:18" x14ac:dyDescent="0.2">
      <c r="D285" s="72"/>
      <c r="E285" s="72"/>
      <c r="F285" s="72"/>
      <c r="G285" s="72"/>
      <c r="H285" s="72"/>
      <c r="I285" s="72"/>
      <c r="J285" s="74"/>
      <c r="K285" s="72"/>
      <c r="Q285" s="4" t="s">
        <v>535</v>
      </c>
      <c r="R285" s="3"/>
    </row>
    <row r="286" spans="1:18" ht="15" customHeight="1" thickBot="1" x14ac:dyDescent="0.25">
      <c r="D286" s="72"/>
      <c r="E286" s="519"/>
      <c r="F286" s="524"/>
      <c r="G286" s="519"/>
      <c r="H286" s="519"/>
      <c r="I286" s="519"/>
      <c r="J286" s="519" t="s">
        <v>35</v>
      </c>
      <c r="K286" s="519"/>
      <c r="L286" s="519"/>
      <c r="M286" s="519"/>
      <c r="N286" s="519"/>
      <c r="R286" s="3"/>
    </row>
    <row r="287" spans="1:18" ht="15" customHeight="1" thickTop="1" x14ac:dyDescent="0.2">
      <c r="A287" s="655" t="s">
        <v>459</v>
      </c>
      <c r="B287" s="656"/>
      <c r="C287" s="656"/>
      <c r="D287" s="656"/>
      <c r="E287" s="656"/>
      <c r="F287" s="521"/>
      <c r="G287" s="523"/>
      <c r="H287" s="525"/>
      <c r="I287" s="517"/>
      <c r="J287" s="517" t="s">
        <v>36</v>
      </c>
      <c r="K287" s="517"/>
      <c r="L287" s="517"/>
      <c r="M287" s="517"/>
      <c r="N287" s="517"/>
      <c r="Q287" s="75" t="s">
        <v>37</v>
      </c>
      <c r="R287" s="3"/>
    </row>
    <row r="288" spans="1:18" ht="3.95" customHeight="1" thickBot="1" x14ac:dyDescent="0.25">
      <c r="A288" s="657"/>
      <c r="B288" s="658"/>
      <c r="C288" s="658"/>
      <c r="D288" s="658"/>
      <c r="E288" s="658"/>
      <c r="F288" s="72"/>
      <c r="G288" s="72"/>
      <c r="H288" s="527"/>
      <c r="I288" s="72"/>
      <c r="J288" s="520"/>
      <c r="K288" s="72"/>
      <c r="L288" s="72"/>
      <c r="Q288" s="76"/>
      <c r="R288" s="3"/>
    </row>
    <row r="289" spans="1:18" ht="13.5" thickTop="1" thickBot="1" x14ac:dyDescent="0.25">
      <c r="A289" s="654" t="s">
        <v>460</v>
      </c>
      <c r="B289" s="654"/>
      <c r="C289" s="654"/>
      <c r="D289" s="654"/>
      <c r="E289" s="528"/>
      <c r="F289" s="664"/>
      <c r="G289" s="664"/>
      <c r="H289" s="665"/>
      <c r="I289" s="72"/>
      <c r="J289" s="520"/>
      <c r="K289" s="72"/>
      <c r="L289" s="72"/>
      <c r="R289" s="3"/>
    </row>
    <row r="290" spans="1:18" ht="12" customHeight="1" thickTop="1" x14ac:dyDescent="0.2">
      <c r="A290" s="650" t="s">
        <v>461</v>
      </c>
      <c r="B290" s="650"/>
      <c r="C290" s="650"/>
      <c r="D290" s="651"/>
      <c r="E290" s="529"/>
      <c r="F290" s="72"/>
      <c r="G290" s="72"/>
      <c r="H290" s="526"/>
      <c r="I290" s="72"/>
      <c r="J290" s="520"/>
      <c r="K290" s="72"/>
      <c r="L290" s="72"/>
      <c r="R290" s="3"/>
    </row>
    <row r="291" spans="1:18" ht="12.75" thickBot="1" x14ac:dyDescent="0.25">
      <c r="A291" s="652"/>
      <c r="B291" s="652"/>
      <c r="C291" s="652"/>
      <c r="D291" s="653"/>
      <c r="E291" s="529"/>
      <c r="F291" s="72"/>
      <c r="G291" s="72"/>
      <c r="H291" s="526"/>
      <c r="I291" s="72"/>
      <c r="J291" s="518" t="s">
        <v>38</v>
      </c>
      <c r="K291" s="72"/>
      <c r="L291" s="72"/>
      <c r="Q291" s="659" t="s">
        <v>39</v>
      </c>
      <c r="R291" s="659"/>
    </row>
    <row r="292" spans="1:18" ht="15" customHeight="1" thickTop="1" x14ac:dyDescent="0.2">
      <c r="D292" s="72"/>
      <c r="E292" s="522"/>
      <c r="F292" s="522"/>
      <c r="G292" s="522"/>
      <c r="H292" s="522"/>
      <c r="I292" s="519"/>
      <c r="J292" s="519" t="s">
        <v>40</v>
      </c>
      <c r="K292" s="519"/>
      <c r="L292" s="519"/>
      <c r="M292" s="519"/>
      <c r="N292" s="519"/>
      <c r="Q292" s="4" t="s">
        <v>41</v>
      </c>
      <c r="R292" s="3"/>
    </row>
  </sheetData>
  <mergeCells count="19">
    <mergeCell ref="A290:D291"/>
    <mergeCell ref="A289:D289"/>
    <mergeCell ref="A287:E288"/>
    <mergeCell ref="Q291:R291"/>
    <mergeCell ref="C11:N11"/>
    <mergeCell ref="I279:N279"/>
    <mergeCell ref="D282:L282"/>
    <mergeCell ref="D283:L283"/>
    <mergeCell ref="D284:L284"/>
    <mergeCell ref="F289:H289"/>
    <mergeCell ref="A1:R1"/>
    <mergeCell ref="A2:R2"/>
    <mergeCell ref="A3:R3"/>
    <mergeCell ref="B9:B10"/>
    <mergeCell ref="C9:N10"/>
    <mergeCell ref="O9:O10"/>
    <mergeCell ref="P9:P10"/>
    <mergeCell ref="Q9:Q10"/>
    <mergeCell ref="R9:R10"/>
  </mergeCells>
  <printOptions horizontalCentered="1"/>
  <pageMargins left="0.27559055118110237" right="0" top="0.39370078740157483" bottom="0.19685039370078741" header="0.19685039370078741" footer="0"/>
  <pageSetup paperSize="256" scale="75" orientation="portrait" horizontalDpi="4294967293" verticalDpi="4294967293" r:id="rId1"/>
  <headerFooter alignWithMargins="0">
    <oddHeader>&amp;R&amp;"Tahoma,Italic"&amp;9Halaman : &amp;P</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5"/>
  </sheetPr>
  <dimension ref="A1:R116"/>
  <sheetViews>
    <sheetView showGridLines="0" view="pageBreakPreview" topLeftCell="A7" zoomScaleSheetLayoutView="100" workbookViewId="0">
      <selection activeCell="L41" sqref="L41"/>
    </sheetView>
  </sheetViews>
  <sheetFormatPr defaultColWidth="9" defaultRowHeight="11.25" x14ac:dyDescent="0.2"/>
  <cols>
    <col min="1" max="1" width="3.28515625" style="77" customWidth="1"/>
    <col min="2" max="4" width="8.42578125" style="77" customWidth="1"/>
    <col min="5" max="8" width="11.140625" style="77" customWidth="1"/>
    <col min="9" max="9" width="12" style="77" customWidth="1"/>
    <col min="10" max="10" width="3.28515625" style="77" customWidth="1"/>
    <col min="11" max="11" width="8.42578125" style="77" customWidth="1"/>
    <col min="12" max="12" width="19.42578125" style="77" customWidth="1"/>
    <col min="13" max="16" width="11.140625" style="77" customWidth="1"/>
    <col min="17" max="17" width="11.7109375" style="77" customWidth="1"/>
    <col min="18" max="16384" width="9" style="77"/>
  </cols>
  <sheetData>
    <row r="1" spans="1:18" x14ac:dyDescent="0.2">
      <c r="A1" s="669" t="s">
        <v>0</v>
      </c>
      <c r="B1" s="669"/>
      <c r="C1" s="669"/>
      <c r="D1" s="669"/>
      <c r="E1" s="669"/>
      <c r="F1" s="669"/>
      <c r="G1" s="669"/>
      <c r="H1" s="669"/>
      <c r="I1" s="669"/>
      <c r="J1" s="669"/>
      <c r="K1" s="669"/>
      <c r="L1" s="669"/>
      <c r="M1" s="669"/>
      <c r="N1" s="669"/>
      <c r="O1" s="669"/>
      <c r="P1" s="669"/>
      <c r="Q1" s="669"/>
    </row>
    <row r="2" spans="1:18" x14ac:dyDescent="0.2">
      <c r="A2" s="669" t="s">
        <v>42</v>
      </c>
      <c r="B2" s="669"/>
      <c r="C2" s="669"/>
      <c r="D2" s="669"/>
      <c r="E2" s="669"/>
      <c r="F2" s="669"/>
      <c r="G2" s="669"/>
      <c r="H2" s="669"/>
      <c r="I2" s="669"/>
      <c r="J2" s="669"/>
      <c r="K2" s="669"/>
      <c r="L2" s="669"/>
      <c r="M2" s="669"/>
      <c r="N2" s="669"/>
      <c r="O2" s="669"/>
      <c r="P2" s="669"/>
      <c r="Q2" s="669"/>
    </row>
    <row r="3" spans="1:18" x14ac:dyDescent="0.2">
      <c r="A3" s="670" t="s">
        <v>457</v>
      </c>
      <c r="B3" s="670"/>
      <c r="C3" s="670"/>
      <c r="D3" s="670"/>
      <c r="E3" s="670"/>
      <c r="F3" s="670"/>
      <c r="G3" s="670"/>
      <c r="H3" s="670"/>
      <c r="I3" s="670"/>
      <c r="J3" s="670"/>
      <c r="K3" s="670"/>
      <c r="L3" s="670"/>
      <c r="M3" s="670"/>
      <c r="N3" s="670"/>
      <c r="O3" s="670"/>
      <c r="P3" s="670"/>
      <c r="Q3" s="670"/>
    </row>
    <row r="4" spans="1:18" ht="12" customHeight="1" x14ac:dyDescent="0.2">
      <c r="A4" s="77" t="s">
        <v>3</v>
      </c>
      <c r="D4" s="78" t="s">
        <v>43</v>
      </c>
    </row>
    <row r="5" spans="1:18" x14ac:dyDescent="0.2">
      <c r="A5" s="77" t="s">
        <v>44</v>
      </c>
      <c r="D5" s="78" t="s">
        <v>45</v>
      </c>
    </row>
    <row r="6" spans="1:18" ht="9.75" customHeight="1" x14ac:dyDescent="0.2">
      <c r="A6" s="77" t="s">
        <v>2</v>
      </c>
      <c r="D6" s="78" t="s">
        <v>6</v>
      </c>
    </row>
    <row r="7" spans="1:18" ht="3.75" customHeight="1" x14ac:dyDescent="0.2"/>
    <row r="8" spans="1:18" ht="12" thickBot="1" x14ac:dyDescent="0.25">
      <c r="A8" s="79" t="s">
        <v>46</v>
      </c>
      <c r="J8" s="79" t="s">
        <v>47</v>
      </c>
    </row>
    <row r="9" spans="1:18" ht="22.5" customHeight="1" x14ac:dyDescent="0.2">
      <c r="A9" s="80" t="s">
        <v>7</v>
      </c>
      <c r="B9" s="81" t="s">
        <v>8</v>
      </c>
      <c r="C9" s="671" t="s">
        <v>48</v>
      </c>
      <c r="D9" s="671"/>
      <c r="E9" s="81" t="s">
        <v>49</v>
      </c>
      <c r="F9" s="81" t="s">
        <v>50</v>
      </c>
      <c r="G9" s="81" t="s">
        <v>51</v>
      </c>
      <c r="H9" s="81" t="s">
        <v>52</v>
      </c>
      <c r="I9" s="82" t="s">
        <v>53</v>
      </c>
      <c r="J9" s="80" t="s">
        <v>7</v>
      </c>
      <c r="K9" s="81" t="s">
        <v>8</v>
      </c>
      <c r="L9" s="81" t="s">
        <v>54</v>
      </c>
      <c r="M9" s="81" t="s">
        <v>49</v>
      </c>
      <c r="N9" s="81" t="s">
        <v>50</v>
      </c>
      <c r="O9" s="81" t="s">
        <v>51</v>
      </c>
      <c r="P9" s="81" t="s">
        <v>52</v>
      </c>
      <c r="Q9" s="82" t="s">
        <v>53</v>
      </c>
    </row>
    <row r="10" spans="1:18" ht="3.75" customHeight="1" x14ac:dyDescent="0.2">
      <c r="A10" s="83"/>
      <c r="B10" s="84"/>
      <c r="C10" s="672"/>
      <c r="D10" s="673"/>
      <c r="E10" s="85"/>
      <c r="F10" s="85"/>
      <c r="G10" s="85"/>
      <c r="H10" s="85"/>
      <c r="I10" s="86"/>
      <c r="J10" s="83"/>
      <c r="K10" s="84"/>
      <c r="L10" s="84"/>
      <c r="M10" s="85"/>
      <c r="N10" s="85"/>
      <c r="O10" s="85"/>
      <c r="P10" s="85"/>
      <c r="Q10" s="86"/>
    </row>
    <row r="11" spans="1:18" ht="11.1" customHeight="1" x14ac:dyDescent="0.2">
      <c r="A11" s="87">
        <v>1</v>
      </c>
      <c r="B11" s="88">
        <v>46146</v>
      </c>
      <c r="C11" s="89" t="s">
        <v>466</v>
      </c>
      <c r="E11" s="90"/>
      <c r="F11" s="90"/>
      <c r="G11" s="90"/>
      <c r="H11" s="90"/>
      <c r="I11" s="91"/>
      <c r="J11" s="87">
        <v>1</v>
      </c>
      <c r="K11" s="88">
        <v>46146</v>
      </c>
      <c r="L11" s="92" t="s">
        <v>469</v>
      </c>
      <c r="M11" s="93"/>
      <c r="N11" s="90"/>
      <c r="O11" s="90"/>
      <c r="P11" s="90"/>
      <c r="Q11" s="90"/>
      <c r="R11" s="94"/>
    </row>
    <row r="12" spans="1:18" ht="11.1" customHeight="1" x14ac:dyDescent="0.2">
      <c r="A12" s="87"/>
      <c r="B12" s="88"/>
      <c r="C12" s="89" t="s">
        <v>467</v>
      </c>
      <c r="E12" s="90"/>
      <c r="F12" s="90"/>
      <c r="G12" s="90"/>
      <c r="H12" s="90"/>
      <c r="I12" s="91"/>
      <c r="J12" s="87"/>
      <c r="K12" s="88"/>
      <c r="L12" s="92" t="s">
        <v>470</v>
      </c>
      <c r="M12" s="93"/>
      <c r="N12" s="90"/>
      <c r="O12" s="90"/>
      <c r="P12" s="90"/>
      <c r="Q12" s="90"/>
      <c r="R12" s="94"/>
    </row>
    <row r="13" spans="1:18" ht="11.1" customHeight="1" x14ac:dyDescent="0.2">
      <c r="A13" s="87"/>
      <c r="B13" s="88"/>
      <c r="C13" s="89" t="s">
        <v>468</v>
      </c>
      <c r="E13" s="90"/>
      <c r="F13" s="90"/>
      <c r="G13" s="90"/>
      <c r="H13" s="90"/>
      <c r="I13" s="91"/>
      <c r="J13" s="87"/>
      <c r="K13" s="88"/>
      <c r="L13" s="89" t="s">
        <v>522</v>
      </c>
      <c r="M13" s="90">
        <v>0</v>
      </c>
      <c r="N13" s="90">
        <v>418374</v>
      </c>
      <c r="O13" s="90">
        <v>0</v>
      </c>
      <c r="P13" s="90">
        <v>0</v>
      </c>
      <c r="Q13" s="90">
        <f>SUM(M13:P13)</f>
        <v>418374</v>
      </c>
    </row>
    <row r="14" spans="1:18" ht="11.1" customHeight="1" x14ac:dyDescent="0.2">
      <c r="A14" s="87"/>
      <c r="B14" s="88"/>
      <c r="C14" s="89" t="s">
        <v>521</v>
      </c>
      <c r="E14" s="90">
        <v>0</v>
      </c>
      <c r="F14" s="90">
        <v>418374</v>
      </c>
      <c r="G14" s="90">
        <v>0</v>
      </c>
      <c r="H14" s="90">
        <v>0</v>
      </c>
      <c r="I14" s="91">
        <f>SUM(E14:E14:H14)</f>
        <v>418374</v>
      </c>
      <c r="J14" s="87"/>
      <c r="K14" s="88"/>
      <c r="L14" s="89"/>
      <c r="M14" s="90"/>
      <c r="N14" s="90"/>
      <c r="O14" s="90"/>
      <c r="P14" s="90"/>
      <c r="Q14" s="90"/>
    </row>
    <row r="15" spans="1:18" ht="12" customHeight="1" x14ac:dyDescent="0.2">
      <c r="A15" s="87"/>
      <c r="B15" s="88"/>
      <c r="C15" s="89"/>
      <c r="E15" s="90"/>
      <c r="F15" s="90"/>
      <c r="G15" s="90"/>
      <c r="H15" s="90"/>
      <c r="I15" s="91"/>
      <c r="J15" s="87">
        <v>2</v>
      </c>
      <c r="K15" s="88">
        <v>46147</v>
      </c>
      <c r="L15" s="92" t="s">
        <v>527</v>
      </c>
      <c r="M15" s="90"/>
      <c r="N15" s="90"/>
      <c r="O15" s="90"/>
      <c r="P15" s="90"/>
      <c r="Q15" s="90"/>
    </row>
    <row r="16" spans="1:18" ht="11.1" customHeight="1" x14ac:dyDescent="0.2">
      <c r="A16" s="87">
        <v>2</v>
      </c>
      <c r="B16" s="88">
        <v>46147</v>
      </c>
      <c r="C16" s="89" t="s">
        <v>482</v>
      </c>
      <c r="E16" s="90"/>
      <c r="F16" s="90"/>
      <c r="G16" s="90"/>
      <c r="H16" s="90"/>
      <c r="I16" s="91"/>
      <c r="J16" s="87"/>
      <c r="K16" s="88"/>
      <c r="L16" s="89" t="s">
        <v>528</v>
      </c>
      <c r="M16" s="90"/>
      <c r="N16" s="90"/>
      <c r="O16" s="90"/>
      <c r="P16" s="90"/>
      <c r="Q16" s="90"/>
    </row>
    <row r="17" spans="1:17" ht="11.1" customHeight="1" x14ac:dyDescent="0.2">
      <c r="A17" s="87"/>
      <c r="B17" s="88"/>
      <c r="C17" s="89" t="s">
        <v>523</v>
      </c>
      <c r="E17" s="90"/>
      <c r="F17" s="90"/>
      <c r="G17" s="90"/>
      <c r="H17" s="90"/>
      <c r="I17" s="91"/>
      <c r="J17" s="87"/>
      <c r="K17" s="88"/>
      <c r="L17" s="92" t="s">
        <v>529</v>
      </c>
      <c r="M17" s="90"/>
      <c r="N17" s="90"/>
      <c r="O17" s="90"/>
      <c r="P17" s="90"/>
      <c r="Q17" s="90"/>
    </row>
    <row r="18" spans="1:17" ht="11.1" customHeight="1" x14ac:dyDescent="0.2">
      <c r="A18" s="87"/>
      <c r="B18" s="88"/>
      <c r="C18" s="89" t="s">
        <v>524</v>
      </c>
      <c r="E18" s="90"/>
      <c r="F18" s="90"/>
      <c r="G18" s="90"/>
      <c r="H18" s="90"/>
      <c r="I18" s="91"/>
      <c r="J18" s="87"/>
      <c r="K18" s="88"/>
      <c r="L18" s="89" t="s">
        <v>530</v>
      </c>
      <c r="M18" s="90">
        <v>0</v>
      </c>
      <c r="N18" s="90">
        <v>270000</v>
      </c>
      <c r="O18" s="90">
        <v>0</v>
      </c>
      <c r="P18" s="90">
        <v>0</v>
      </c>
      <c r="Q18" s="90">
        <f>SUM(M18:P18)</f>
        <v>270000</v>
      </c>
    </row>
    <row r="19" spans="1:17" ht="11.1" customHeight="1" x14ac:dyDescent="0.2">
      <c r="A19" s="87"/>
      <c r="B19" s="88"/>
      <c r="C19" s="89" t="s">
        <v>525</v>
      </c>
      <c r="E19" s="90"/>
      <c r="F19" s="90"/>
      <c r="G19" s="90"/>
      <c r="H19" s="90"/>
      <c r="I19" s="91"/>
      <c r="J19" s="87"/>
      <c r="K19" s="95"/>
      <c r="L19" s="92"/>
      <c r="M19" s="90"/>
      <c r="N19" s="90"/>
      <c r="O19" s="90"/>
      <c r="P19" s="90"/>
      <c r="Q19" s="90"/>
    </row>
    <row r="20" spans="1:17" ht="12" customHeight="1" x14ac:dyDescent="0.2">
      <c r="A20" s="87"/>
      <c r="B20" s="88"/>
      <c r="C20" s="89" t="s">
        <v>526</v>
      </c>
      <c r="E20" s="90">
        <v>0</v>
      </c>
      <c r="F20" s="90">
        <v>270000</v>
      </c>
      <c r="G20" s="90">
        <v>0</v>
      </c>
      <c r="H20" s="90">
        <v>0</v>
      </c>
      <c r="I20" s="91">
        <f>SUM(E20:H20)</f>
        <v>270000</v>
      </c>
      <c r="J20" s="87">
        <v>3</v>
      </c>
      <c r="K20" s="88">
        <v>46161</v>
      </c>
      <c r="L20" s="92" t="s">
        <v>527</v>
      </c>
      <c r="M20" s="90"/>
      <c r="N20" s="90"/>
      <c r="O20" s="90"/>
      <c r="P20" s="90"/>
      <c r="Q20" s="90"/>
    </row>
    <row r="21" spans="1:17" ht="11.1" customHeight="1" x14ac:dyDescent="0.2">
      <c r="A21" s="87"/>
      <c r="B21" s="95"/>
      <c r="C21" s="89"/>
      <c r="E21" s="90"/>
      <c r="F21" s="90"/>
      <c r="G21" s="90"/>
      <c r="H21" s="90"/>
      <c r="I21" s="91"/>
      <c r="J21" s="87"/>
      <c r="K21" s="88"/>
      <c r="L21" s="89" t="s">
        <v>532</v>
      </c>
      <c r="M21" s="90"/>
      <c r="N21" s="90"/>
      <c r="O21" s="90"/>
      <c r="P21" s="90"/>
      <c r="Q21" s="90"/>
    </row>
    <row r="22" spans="1:17" ht="11.1" customHeight="1" x14ac:dyDescent="0.2">
      <c r="A22" s="87">
        <v>3</v>
      </c>
      <c r="B22" s="95">
        <v>46161</v>
      </c>
      <c r="C22" s="89" t="s">
        <v>482</v>
      </c>
      <c r="E22" s="90"/>
      <c r="F22" s="90"/>
      <c r="G22" s="90"/>
      <c r="H22" s="90"/>
      <c r="I22" s="91"/>
      <c r="J22" s="87"/>
      <c r="K22" s="88"/>
      <c r="L22" s="92" t="s">
        <v>520</v>
      </c>
      <c r="M22" s="90">
        <v>0</v>
      </c>
      <c r="N22" s="90">
        <v>11426813</v>
      </c>
      <c r="O22" s="90">
        <v>0</v>
      </c>
      <c r="P22" s="90">
        <v>0</v>
      </c>
      <c r="Q22" s="90">
        <f>SUM(M22:P22)</f>
        <v>11426813</v>
      </c>
    </row>
    <row r="23" spans="1:17" ht="11.1" customHeight="1" x14ac:dyDescent="0.2">
      <c r="A23" s="87"/>
      <c r="B23" s="95"/>
      <c r="C23" s="89" t="s">
        <v>531</v>
      </c>
      <c r="E23" s="90"/>
      <c r="F23" s="90"/>
      <c r="G23" s="90"/>
      <c r="H23" s="90"/>
      <c r="I23" s="91"/>
      <c r="J23" s="87"/>
      <c r="K23" s="88"/>
      <c r="L23" s="89"/>
      <c r="M23" s="90"/>
      <c r="N23" s="90"/>
      <c r="O23" s="90"/>
      <c r="P23" s="90"/>
      <c r="Q23" s="90"/>
    </row>
    <row r="24" spans="1:17" ht="11.1" customHeight="1" x14ac:dyDescent="0.2">
      <c r="A24" s="87"/>
      <c r="B24" s="95"/>
      <c r="C24" s="89" t="s">
        <v>520</v>
      </c>
      <c r="E24" s="90">
        <v>0</v>
      </c>
      <c r="F24" s="90">
        <v>11426813</v>
      </c>
      <c r="G24" s="90">
        <v>0</v>
      </c>
      <c r="H24" s="90">
        <v>0</v>
      </c>
      <c r="I24" s="91">
        <f>SUM(E24:H24)</f>
        <v>11426813</v>
      </c>
      <c r="J24" s="87">
        <v>4</v>
      </c>
      <c r="K24" s="88">
        <v>46167</v>
      </c>
      <c r="L24" s="92" t="s">
        <v>527</v>
      </c>
      <c r="M24" s="90"/>
      <c r="N24" s="90"/>
      <c r="O24" s="90"/>
      <c r="P24" s="90"/>
      <c r="Q24" s="90"/>
    </row>
    <row r="25" spans="1:17" ht="12.75" customHeight="1" x14ac:dyDescent="0.2">
      <c r="A25" s="87"/>
      <c r="B25" s="95"/>
      <c r="C25" s="89"/>
      <c r="E25" s="90"/>
      <c r="F25" s="90"/>
      <c r="G25" s="90"/>
      <c r="H25" s="90"/>
      <c r="I25" s="91"/>
      <c r="J25" s="87"/>
      <c r="K25" s="88"/>
      <c r="L25" s="89" t="s">
        <v>528</v>
      </c>
      <c r="M25" s="90"/>
      <c r="N25" s="90"/>
      <c r="O25" s="90"/>
      <c r="P25" s="90"/>
      <c r="Q25" s="90"/>
    </row>
    <row r="26" spans="1:17" ht="11.1" customHeight="1" x14ac:dyDescent="0.2">
      <c r="A26" s="87">
        <v>4</v>
      </c>
      <c r="B26" s="95">
        <v>46167</v>
      </c>
      <c r="C26" s="89" t="s">
        <v>482</v>
      </c>
      <c r="D26" s="93"/>
      <c r="E26" s="90"/>
      <c r="F26" s="90"/>
      <c r="G26" s="90"/>
      <c r="H26" s="90"/>
      <c r="I26" s="91"/>
      <c r="J26" s="87"/>
      <c r="K26" s="88"/>
      <c r="L26" s="89" t="s">
        <v>529</v>
      </c>
      <c r="M26" s="90"/>
      <c r="N26" s="90"/>
      <c r="O26" s="90"/>
      <c r="P26" s="90"/>
      <c r="Q26" s="90"/>
    </row>
    <row r="27" spans="1:17" ht="11.1" customHeight="1" x14ac:dyDescent="0.2">
      <c r="A27" s="87"/>
      <c r="B27" s="95"/>
      <c r="C27" s="89" t="s">
        <v>523</v>
      </c>
      <c r="D27" s="93"/>
      <c r="E27" s="90"/>
      <c r="F27" s="90"/>
      <c r="G27" s="90"/>
      <c r="H27" s="90"/>
      <c r="I27" s="91"/>
      <c r="J27" s="87"/>
      <c r="K27" s="88"/>
      <c r="L27" s="89" t="s">
        <v>530</v>
      </c>
      <c r="M27" s="90">
        <v>0</v>
      </c>
      <c r="N27" s="90">
        <v>661000</v>
      </c>
      <c r="O27" s="90">
        <v>0</v>
      </c>
      <c r="P27" s="90">
        <v>0</v>
      </c>
      <c r="Q27" s="90">
        <f>SUM(M27:P27)</f>
        <v>661000</v>
      </c>
    </row>
    <row r="28" spans="1:17" ht="11.1" customHeight="1" x14ac:dyDescent="0.2">
      <c r="A28" s="87"/>
      <c r="B28" s="95"/>
      <c r="C28" s="89" t="s">
        <v>533</v>
      </c>
      <c r="E28" s="90"/>
      <c r="F28" s="90"/>
      <c r="G28" s="90"/>
      <c r="H28" s="90"/>
      <c r="I28" s="91"/>
      <c r="J28" s="87"/>
      <c r="K28" s="88"/>
      <c r="L28" s="89"/>
      <c r="M28" s="90"/>
      <c r="N28" s="90"/>
      <c r="O28" s="90"/>
      <c r="P28" s="90"/>
      <c r="Q28" s="90"/>
    </row>
    <row r="29" spans="1:17" ht="11.1" customHeight="1" x14ac:dyDescent="0.2">
      <c r="A29" s="87"/>
      <c r="B29" s="95"/>
      <c r="C29" s="89" t="s">
        <v>525</v>
      </c>
      <c r="D29" s="93"/>
      <c r="E29" s="90"/>
      <c r="F29" s="90"/>
      <c r="G29" s="90"/>
      <c r="H29" s="90"/>
      <c r="I29" s="91"/>
      <c r="J29" s="87"/>
      <c r="K29" s="88"/>
      <c r="L29" s="89"/>
      <c r="M29" s="90"/>
      <c r="N29" s="90"/>
      <c r="O29" s="90"/>
      <c r="P29" s="90"/>
      <c r="Q29" s="90"/>
    </row>
    <row r="30" spans="1:17" ht="11.1" customHeight="1" x14ac:dyDescent="0.2">
      <c r="A30" s="87"/>
      <c r="B30" s="95"/>
      <c r="C30" s="89" t="s">
        <v>534</v>
      </c>
      <c r="D30" s="93"/>
      <c r="E30" s="90">
        <v>0</v>
      </c>
      <c r="F30" s="90">
        <v>661000</v>
      </c>
      <c r="G30" s="90">
        <v>0</v>
      </c>
      <c r="H30" s="90">
        <v>0</v>
      </c>
      <c r="I30" s="91">
        <f>SUM(E30:H30)</f>
        <v>661000</v>
      </c>
      <c r="J30" s="87"/>
      <c r="K30" s="88"/>
      <c r="L30" s="89"/>
      <c r="M30" s="90"/>
      <c r="N30" s="90"/>
      <c r="O30" s="90"/>
      <c r="P30" s="90"/>
      <c r="Q30" s="90"/>
    </row>
    <row r="31" spans="1:17" ht="10.5" customHeight="1" x14ac:dyDescent="0.2">
      <c r="A31" s="87"/>
      <c r="B31" s="95"/>
      <c r="C31" s="89"/>
      <c r="D31" s="93"/>
      <c r="E31" s="90"/>
      <c r="F31" s="90"/>
      <c r="G31" s="90"/>
      <c r="H31" s="90"/>
      <c r="I31" s="91"/>
      <c r="J31" s="87"/>
      <c r="K31" s="88"/>
      <c r="L31" s="89"/>
      <c r="M31" s="90"/>
      <c r="N31" s="90"/>
      <c r="O31" s="90"/>
      <c r="P31" s="90"/>
      <c r="Q31" s="90"/>
    </row>
    <row r="32" spans="1:17" ht="11.1" customHeight="1" x14ac:dyDescent="0.2">
      <c r="A32" s="87"/>
      <c r="B32" s="95"/>
      <c r="C32" s="89"/>
      <c r="D32" s="93"/>
      <c r="E32" s="90"/>
      <c r="F32" s="90"/>
      <c r="G32" s="90"/>
      <c r="H32" s="90"/>
      <c r="I32" s="91"/>
      <c r="J32" s="87"/>
      <c r="K32" s="88"/>
      <c r="L32" s="89"/>
      <c r="M32" s="90"/>
      <c r="N32" s="90"/>
      <c r="O32" s="90"/>
      <c r="P32" s="90"/>
      <c r="Q32" s="90"/>
    </row>
    <row r="33" spans="1:17" ht="11.1" customHeight="1" x14ac:dyDescent="0.2">
      <c r="A33" s="87"/>
      <c r="B33" s="95"/>
      <c r="C33" s="89"/>
      <c r="D33" s="93"/>
      <c r="E33" s="90"/>
      <c r="F33" s="90"/>
      <c r="G33" s="90"/>
      <c r="H33" s="90"/>
      <c r="I33" s="91"/>
      <c r="J33" s="87"/>
      <c r="K33" s="88"/>
      <c r="L33" s="89"/>
      <c r="M33" s="90"/>
      <c r="N33" s="90"/>
      <c r="O33" s="90"/>
      <c r="P33" s="90"/>
      <c r="Q33" s="90"/>
    </row>
    <row r="34" spans="1:17" ht="11.1" customHeight="1" x14ac:dyDescent="0.2">
      <c r="A34" s="87"/>
      <c r="B34" s="95"/>
      <c r="C34" s="89"/>
      <c r="E34" s="90"/>
      <c r="F34" s="90"/>
      <c r="G34" s="90"/>
      <c r="H34" s="90"/>
      <c r="I34" s="91"/>
      <c r="J34" s="87"/>
      <c r="K34" s="88"/>
      <c r="L34" s="92"/>
      <c r="M34" s="90"/>
      <c r="N34" s="90"/>
      <c r="O34" s="90"/>
      <c r="P34" s="90"/>
      <c r="Q34" s="90"/>
    </row>
    <row r="35" spans="1:17" ht="11.1" customHeight="1" x14ac:dyDescent="0.2">
      <c r="A35" s="87"/>
      <c r="B35" s="95"/>
      <c r="C35" s="89"/>
      <c r="D35" s="93"/>
      <c r="E35" s="90"/>
      <c r="F35" s="90"/>
      <c r="G35" s="90"/>
      <c r="H35" s="90"/>
      <c r="I35" s="91"/>
      <c r="J35" s="87"/>
      <c r="K35" s="88"/>
      <c r="L35" s="89"/>
      <c r="M35" s="90"/>
      <c r="N35" s="90"/>
      <c r="O35" s="90"/>
      <c r="P35" s="90"/>
      <c r="Q35" s="90"/>
    </row>
    <row r="36" spans="1:17" ht="11.1" customHeight="1" x14ac:dyDescent="0.2">
      <c r="A36" s="87"/>
      <c r="B36" s="95"/>
      <c r="C36" s="89"/>
      <c r="D36" s="93"/>
      <c r="E36" s="90"/>
      <c r="F36" s="90"/>
      <c r="G36" s="90"/>
      <c r="H36" s="90"/>
      <c r="I36" s="91"/>
      <c r="J36" s="87"/>
      <c r="K36" s="88"/>
      <c r="L36" s="89"/>
      <c r="M36" s="90"/>
      <c r="N36" s="90"/>
      <c r="O36" s="90"/>
      <c r="P36" s="90"/>
      <c r="Q36" s="90"/>
    </row>
    <row r="37" spans="1:17" ht="11.1" customHeight="1" x14ac:dyDescent="0.2">
      <c r="A37" s="87"/>
      <c r="B37" s="95"/>
      <c r="C37" s="89"/>
      <c r="D37" s="93"/>
      <c r="E37" s="90"/>
      <c r="F37" s="90"/>
      <c r="G37" s="90"/>
      <c r="H37" s="90"/>
      <c r="I37" s="91"/>
      <c r="J37" s="87"/>
      <c r="K37" s="88"/>
      <c r="L37" s="89"/>
      <c r="M37" s="90"/>
      <c r="N37" s="90"/>
      <c r="O37" s="90"/>
      <c r="P37" s="90"/>
      <c r="Q37" s="90"/>
    </row>
    <row r="38" spans="1:17" ht="11.1" customHeight="1" x14ac:dyDescent="0.2">
      <c r="A38" s="87"/>
      <c r="B38" s="95"/>
      <c r="C38" s="89"/>
      <c r="D38" s="93"/>
      <c r="E38" s="90"/>
      <c r="F38" s="90"/>
      <c r="G38" s="90"/>
      <c r="H38" s="90"/>
      <c r="I38" s="91"/>
      <c r="J38" s="87"/>
      <c r="K38" s="88"/>
      <c r="L38" s="89"/>
      <c r="M38" s="90"/>
      <c r="N38" s="90"/>
      <c r="O38" s="90"/>
      <c r="P38" s="90"/>
      <c r="Q38" s="90"/>
    </row>
    <row r="39" spans="1:17" ht="12" customHeight="1" x14ac:dyDescent="0.2">
      <c r="A39" s="87"/>
      <c r="B39" s="88"/>
      <c r="C39" s="89"/>
      <c r="D39" s="93"/>
      <c r="E39" s="90"/>
      <c r="F39" s="90"/>
      <c r="G39" s="90"/>
      <c r="H39" s="90"/>
      <c r="I39" s="91"/>
      <c r="J39" s="87"/>
      <c r="K39" s="88"/>
      <c r="L39" s="89"/>
      <c r="M39" s="90"/>
      <c r="N39" s="90"/>
      <c r="O39" s="90"/>
      <c r="P39" s="90"/>
      <c r="Q39" s="90"/>
    </row>
    <row r="40" spans="1:17" ht="12" customHeight="1" x14ac:dyDescent="0.2">
      <c r="A40" s="87"/>
      <c r="B40" s="88"/>
      <c r="C40" s="89"/>
      <c r="E40" s="90"/>
      <c r="F40" s="90"/>
      <c r="G40" s="90"/>
      <c r="H40" s="90"/>
      <c r="I40" s="91"/>
      <c r="J40" s="87"/>
      <c r="K40" s="88"/>
      <c r="L40" s="89"/>
      <c r="M40" s="90"/>
      <c r="N40" s="90"/>
      <c r="O40" s="90"/>
      <c r="P40" s="90"/>
      <c r="Q40" s="90"/>
    </row>
    <row r="41" spans="1:17" ht="12" customHeight="1" x14ac:dyDescent="0.2">
      <c r="A41" s="87"/>
      <c r="B41" s="88"/>
      <c r="C41" s="89"/>
      <c r="D41" s="93"/>
      <c r="E41" s="90"/>
      <c r="F41" s="90"/>
      <c r="G41" s="90"/>
      <c r="H41" s="90"/>
      <c r="I41" s="91"/>
      <c r="J41" s="87"/>
      <c r="K41" s="88"/>
      <c r="L41" s="89"/>
      <c r="M41" s="90"/>
      <c r="N41" s="90"/>
      <c r="O41" s="90"/>
      <c r="P41" s="90"/>
      <c r="Q41" s="90"/>
    </row>
    <row r="42" spans="1:17" ht="12" customHeight="1" x14ac:dyDescent="0.2">
      <c r="A42" s="87"/>
      <c r="B42" s="88"/>
      <c r="C42" s="89"/>
      <c r="D42" s="93"/>
      <c r="E42" s="90"/>
      <c r="F42" s="90"/>
      <c r="G42" s="90"/>
      <c r="H42" s="90"/>
      <c r="I42" s="91"/>
      <c r="J42" s="87"/>
      <c r="K42" s="88"/>
      <c r="L42" s="89"/>
      <c r="M42" s="90"/>
      <c r="N42" s="90"/>
      <c r="O42" s="90"/>
      <c r="P42" s="90"/>
      <c r="Q42" s="90"/>
    </row>
    <row r="43" spans="1:17" ht="12" hidden="1" customHeight="1" x14ac:dyDescent="0.2">
      <c r="A43" s="87"/>
      <c r="B43" s="88"/>
      <c r="C43" s="89"/>
      <c r="D43" s="93"/>
      <c r="E43" s="90"/>
      <c r="F43" s="90"/>
      <c r="G43" s="90"/>
      <c r="H43" s="90"/>
      <c r="I43" s="91"/>
      <c r="J43" s="87"/>
      <c r="K43" s="88"/>
      <c r="L43" s="89"/>
      <c r="M43" s="90"/>
      <c r="N43" s="90"/>
      <c r="O43" s="90"/>
      <c r="P43" s="90"/>
      <c r="Q43" s="90"/>
    </row>
    <row r="44" spans="1:17" ht="12" customHeight="1" x14ac:dyDescent="0.2">
      <c r="A44" s="87"/>
      <c r="B44" s="88"/>
      <c r="C44" s="89"/>
      <c r="D44" s="93"/>
      <c r="E44" s="90"/>
      <c r="F44" s="90"/>
      <c r="G44" s="90"/>
      <c r="H44" s="90"/>
      <c r="I44" s="91"/>
      <c r="J44" s="87"/>
      <c r="K44" s="88"/>
      <c r="L44" s="89"/>
      <c r="M44" s="90"/>
      <c r="N44" s="90"/>
      <c r="O44" s="90"/>
      <c r="P44" s="90"/>
      <c r="Q44" s="90"/>
    </row>
    <row r="45" spans="1:17" ht="12" customHeight="1" x14ac:dyDescent="0.2">
      <c r="A45" s="87"/>
      <c r="B45" s="88"/>
      <c r="C45" s="89"/>
      <c r="D45" s="93"/>
      <c r="E45" s="90"/>
      <c r="F45" s="90"/>
      <c r="G45" s="90"/>
      <c r="H45" s="90"/>
      <c r="I45" s="91"/>
      <c r="J45" s="87"/>
      <c r="K45" s="88"/>
      <c r="L45" s="89"/>
      <c r="M45" s="90"/>
      <c r="N45" s="90"/>
      <c r="O45" s="90"/>
      <c r="P45" s="90"/>
      <c r="Q45" s="90"/>
    </row>
    <row r="46" spans="1:17" ht="12" customHeight="1" x14ac:dyDescent="0.2">
      <c r="A46" s="87"/>
      <c r="B46" s="88"/>
      <c r="C46" s="89"/>
      <c r="D46" s="93"/>
      <c r="E46" s="90"/>
      <c r="F46" s="90"/>
      <c r="G46" s="90"/>
      <c r="H46" s="90"/>
      <c r="I46" s="91"/>
      <c r="J46" s="87"/>
      <c r="K46" s="88"/>
      <c r="L46" s="89"/>
      <c r="M46" s="90"/>
      <c r="N46" s="90"/>
      <c r="O46" s="90"/>
      <c r="P46" s="90"/>
      <c r="Q46" s="90"/>
    </row>
    <row r="47" spans="1:17" ht="11.1" customHeight="1" x14ac:dyDescent="0.2">
      <c r="A47" s="87"/>
      <c r="B47" s="88"/>
      <c r="C47" s="89"/>
      <c r="D47" s="93"/>
      <c r="E47" s="90"/>
      <c r="F47" s="90"/>
      <c r="G47" s="90"/>
      <c r="H47" s="90"/>
      <c r="I47" s="91"/>
      <c r="J47" s="87"/>
      <c r="K47" s="88"/>
      <c r="L47" s="89"/>
      <c r="M47" s="90"/>
      <c r="N47" s="90"/>
      <c r="O47" s="90"/>
      <c r="P47" s="90"/>
      <c r="Q47" s="90"/>
    </row>
    <row r="48" spans="1:17" ht="6" customHeight="1" x14ac:dyDescent="0.2">
      <c r="A48" s="96"/>
      <c r="B48" s="97"/>
      <c r="C48" s="98"/>
      <c r="D48" s="99"/>
      <c r="E48" s="100"/>
      <c r="F48" s="100"/>
      <c r="G48" s="100"/>
      <c r="H48" s="100"/>
      <c r="I48" s="101"/>
      <c r="J48" s="102"/>
      <c r="K48" s="88"/>
      <c r="L48" s="92"/>
      <c r="M48" s="103"/>
      <c r="N48" s="90"/>
      <c r="O48" s="90"/>
      <c r="P48" s="90"/>
      <c r="Q48" s="100"/>
    </row>
    <row r="49" spans="1:17" x14ac:dyDescent="0.2">
      <c r="A49" s="83"/>
      <c r="B49" s="501" t="s">
        <v>416</v>
      </c>
      <c r="C49" s="506"/>
      <c r="D49" s="104"/>
      <c r="E49" s="105">
        <f>SUM(E11:E48)</f>
        <v>0</v>
      </c>
      <c r="F49" s="105">
        <f>SUM(F11:F48)</f>
        <v>12776187</v>
      </c>
      <c r="G49" s="105">
        <f>SUM(G11:G48)</f>
        <v>0</v>
      </c>
      <c r="H49" s="105">
        <f>SUM(H11:H48)</f>
        <v>0</v>
      </c>
      <c r="I49" s="106">
        <f>SUM(E49:H49)</f>
        <v>12776187</v>
      </c>
      <c r="J49" s="83"/>
      <c r="K49" s="674" t="s">
        <v>419</v>
      </c>
      <c r="L49" s="675"/>
      <c r="M49" s="105">
        <f>SUM(M11:M48)</f>
        <v>0</v>
      </c>
      <c r="N49" s="105">
        <f>SUM(N11:N48)</f>
        <v>12776187</v>
      </c>
      <c r="O49" s="105">
        <f>SUM(O11:O48)</f>
        <v>0</v>
      </c>
      <c r="P49" s="105">
        <f>SUM(P11:P48)</f>
        <v>0</v>
      </c>
      <c r="Q49" s="106">
        <f>SUM(M49:P49)</f>
        <v>12776187</v>
      </c>
    </row>
    <row r="50" spans="1:17" x14ac:dyDescent="0.2">
      <c r="A50" s="107"/>
      <c r="B50" s="501" t="s">
        <v>417</v>
      </c>
      <c r="C50" s="506"/>
      <c r="D50" s="507"/>
      <c r="E50" s="105">
        <v>0</v>
      </c>
      <c r="F50" s="105">
        <v>33096201</v>
      </c>
      <c r="G50" s="105">
        <v>0</v>
      </c>
      <c r="H50" s="105">
        <v>0</v>
      </c>
      <c r="I50" s="106">
        <f>SUM(E50:H50)</f>
        <v>33096201</v>
      </c>
      <c r="J50" s="107"/>
      <c r="K50" s="501" t="s">
        <v>417</v>
      </c>
      <c r="L50" s="504"/>
      <c r="M50" s="105">
        <v>0</v>
      </c>
      <c r="N50" s="105">
        <v>33096201</v>
      </c>
      <c r="O50" s="105">
        <v>0</v>
      </c>
      <c r="P50" s="105">
        <v>0</v>
      </c>
      <c r="Q50" s="106">
        <f>SUM(M50:P50)</f>
        <v>33096201</v>
      </c>
    </row>
    <row r="51" spans="1:17" ht="15.75" customHeight="1" thickBot="1" x14ac:dyDescent="0.25">
      <c r="A51" s="108"/>
      <c r="B51" s="502" t="s">
        <v>418</v>
      </c>
      <c r="C51" s="503"/>
      <c r="D51" s="508"/>
      <c r="E51" s="109">
        <f>SUM(E49:E50)</f>
        <v>0</v>
      </c>
      <c r="F51" s="109">
        <f>SUM(F49:F50)</f>
        <v>45872388</v>
      </c>
      <c r="G51" s="109">
        <f>SUM(G49:G50)</f>
        <v>0</v>
      </c>
      <c r="H51" s="109">
        <f>SUM(H49:H50)</f>
        <v>0</v>
      </c>
      <c r="I51" s="110">
        <f>SUM(I49:I50)</f>
        <v>45872388</v>
      </c>
      <c r="J51" s="108"/>
      <c r="K51" s="502" t="s">
        <v>418</v>
      </c>
      <c r="L51" s="505"/>
      <c r="M51" s="109">
        <f>SUM(M49:M50)</f>
        <v>0</v>
      </c>
      <c r="N51" s="109">
        <f>SUM(N49:N50)</f>
        <v>45872388</v>
      </c>
      <c r="O51" s="109">
        <f>SUM(O49:O50)</f>
        <v>0</v>
      </c>
      <c r="P51" s="109">
        <f>SUM(P49:P50)</f>
        <v>0</v>
      </c>
      <c r="Q51" s="110">
        <f>SUM(Q49:Q50)</f>
        <v>45872388</v>
      </c>
    </row>
    <row r="52" spans="1:17" ht="14.25" customHeight="1" thickBot="1" x14ac:dyDescent="0.25">
      <c r="A52" s="111"/>
      <c r="B52" s="666" t="s">
        <v>55</v>
      </c>
      <c r="C52" s="667"/>
      <c r="D52" s="667"/>
      <c r="E52" s="667"/>
      <c r="F52" s="667"/>
      <c r="G52" s="667"/>
      <c r="H52" s="667"/>
      <c r="I52" s="667"/>
      <c r="J52" s="667"/>
      <c r="K52" s="667"/>
      <c r="L52" s="667"/>
      <c r="M52" s="667"/>
      <c r="N52" s="667"/>
      <c r="O52" s="667"/>
      <c r="P52" s="668"/>
      <c r="Q52" s="112">
        <f>I51-Q51</f>
        <v>0</v>
      </c>
    </row>
    <row r="53" spans="1:17" ht="5.25" customHeight="1" thickTop="1" x14ac:dyDescent="0.2">
      <c r="I53" s="113"/>
      <c r="Q53" s="113"/>
    </row>
    <row r="54" spans="1:17" x14ac:dyDescent="0.2">
      <c r="E54" s="113"/>
      <c r="F54" s="113"/>
      <c r="G54" s="113"/>
      <c r="H54" s="113"/>
      <c r="I54" s="113"/>
      <c r="N54" s="114" t="str">
        <f>BKU!Q285</f>
        <v>Metro,   31 Mei 2026</v>
      </c>
      <c r="Q54" s="115"/>
    </row>
    <row r="55" spans="1:17" x14ac:dyDescent="0.2">
      <c r="E55" s="113"/>
      <c r="G55" s="114" t="s">
        <v>56</v>
      </c>
      <c r="H55" s="113"/>
      <c r="M55" s="113"/>
      <c r="N55" s="113"/>
      <c r="O55" s="113"/>
      <c r="P55" s="113"/>
    </row>
    <row r="56" spans="1:17" x14ac:dyDescent="0.2">
      <c r="G56" s="116" t="s">
        <v>44</v>
      </c>
      <c r="N56" s="116" t="s">
        <v>2</v>
      </c>
    </row>
    <row r="57" spans="1:17" x14ac:dyDescent="0.2">
      <c r="G57" s="114"/>
      <c r="N57" s="114"/>
    </row>
    <row r="58" spans="1:17" x14ac:dyDescent="0.2">
      <c r="G58" s="114"/>
      <c r="N58" s="114"/>
    </row>
    <row r="59" spans="1:17" ht="10.5" customHeight="1" x14ac:dyDescent="0.2">
      <c r="G59" s="114"/>
      <c r="N59" s="114"/>
    </row>
    <row r="60" spans="1:17" x14ac:dyDescent="0.2">
      <c r="G60" s="117" t="str">
        <f>'[2]Tu2P Kas'!C48</f>
        <v>JOSE SARMENTO PIEDADE, S. STP., MH.</v>
      </c>
      <c r="N60" s="118" t="str">
        <f>[2]BKU!Q77</f>
        <v>SURITANANI</v>
      </c>
    </row>
    <row r="61" spans="1:17" x14ac:dyDescent="0.2">
      <c r="G61" s="119" t="str">
        <f>'[2]Tu2P Kas'!C49</f>
        <v>NIP. 19780210 199810 1 002</v>
      </c>
      <c r="N61" s="114" t="str">
        <f>[2]BKU!Q78</f>
        <v>NIP. 19730603 200902 2 0002</v>
      </c>
    </row>
    <row r="64" spans="1:17" x14ac:dyDescent="0.2">
      <c r="M64" s="113"/>
      <c r="N64" s="113"/>
      <c r="O64" s="113"/>
      <c r="P64" s="113"/>
    </row>
    <row r="71" spans="11:17" x14ac:dyDescent="0.2">
      <c r="K71" s="88">
        <v>44194</v>
      </c>
      <c r="L71" s="92" t="s">
        <v>57</v>
      </c>
      <c r="M71" s="90"/>
      <c r="N71" s="90"/>
      <c r="O71" s="90"/>
      <c r="P71" s="90"/>
      <c r="Q71" s="90"/>
    </row>
    <row r="72" spans="11:17" x14ac:dyDescent="0.2">
      <c r="K72" s="88"/>
      <c r="L72" s="92" t="s">
        <v>58</v>
      </c>
      <c r="M72" s="90"/>
      <c r="N72" s="90"/>
      <c r="O72" s="90"/>
      <c r="P72" s="90"/>
      <c r="Q72" s="90"/>
    </row>
    <row r="73" spans="11:17" x14ac:dyDescent="0.2">
      <c r="K73" s="88"/>
      <c r="L73" s="92" t="s">
        <v>59</v>
      </c>
      <c r="M73" s="90"/>
      <c r="N73" s="90"/>
      <c r="O73" s="90"/>
      <c r="P73" s="90"/>
      <c r="Q73" s="90"/>
    </row>
    <row r="74" spans="11:17" x14ac:dyDescent="0.2">
      <c r="K74" s="88"/>
      <c r="L74" s="92" t="s">
        <v>60</v>
      </c>
      <c r="M74" s="90">
        <v>0</v>
      </c>
      <c r="N74" s="90">
        <v>337500</v>
      </c>
      <c r="O74" s="90">
        <v>0</v>
      </c>
      <c r="P74" s="90">
        <v>0</v>
      </c>
      <c r="Q74" s="120">
        <f>SUM(M74:P74)</f>
        <v>337500</v>
      </c>
    </row>
    <row r="75" spans="11:17" x14ac:dyDescent="0.2">
      <c r="K75" s="88"/>
      <c r="L75" s="92"/>
      <c r="M75" s="90"/>
      <c r="N75" s="90"/>
      <c r="O75" s="90"/>
      <c r="P75" s="90"/>
      <c r="Q75" s="90"/>
    </row>
    <row r="76" spans="11:17" x14ac:dyDescent="0.2">
      <c r="K76" s="88">
        <v>44194</v>
      </c>
      <c r="L76" s="92" t="s">
        <v>57</v>
      </c>
      <c r="M76" s="90"/>
      <c r="N76" s="90"/>
      <c r="O76" s="90"/>
      <c r="P76" s="90"/>
      <c r="Q76" s="90"/>
    </row>
    <row r="77" spans="11:17" x14ac:dyDescent="0.2">
      <c r="K77" s="88"/>
      <c r="L77" s="92" t="s">
        <v>61</v>
      </c>
      <c r="M77" s="90"/>
      <c r="N77" s="90"/>
      <c r="O77" s="90"/>
      <c r="P77" s="90"/>
      <c r="Q77" s="90"/>
    </row>
    <row r="78" spans="11:17" x14ac:dyDescent="0.2">
      <c r="K78" s="88"/>
      <c r="L78" s="92" t="s">
        <v>62</v>
      </c>
      <c r="M78" s="90"/>
      <c r="N78" s="90"/>
      <c r="O78" s="90"/>
      <c r="P78" s="90"/>
      <c r="Q78" s="90"/>
    </row>
    <row r="79" spans="11:17" x14ac:dyDescent="0.2">
      <c r="K79" s="88"/>
      <c r="L79" s="92" t="s">
        <v>63</v>
      </c>
      <c r="M79" s="90">
        <v>111627</v>
      </c>
      <c r="N79" s="90">
        <v>0</v>
      </c>
      <c r="O79" s="90">
        <v>0</v>
      </c>
      <c r="P79" s="90">
        <v>0</v>
      </c>
      <c r="Q79" s="120">
        <f>SUM(M79:P79)</f>
        <v>111627</v>
      </c>
    </row>
    <row r="81" spans="11:17" x14ac:dyDescent="0.2">
      <c r="K81" s="88">
        <v>44194</v>
      </c>
      <c r="L81" s="92" t="s">
        <v>57</v>
      </c>
      <c r="M81" s="90"/>
      <c r="N81" s="90"/>
      <c r="O81" s="90"/>
      <c r="P81" s="90"/>
      <c r="Q81" s="90"/>
    </row>
    <row r="82" spans="11:17" x14ac:dyDescent="0.2">
      <c r="K82" s="88"/>
      <c r="L82" s="92" t="s">
        <v>64</v>
      </c>
      <c r="M82" s="90"/>
      <c r="N82" s="90"/>
      <c r="O82" s="90"/>
      <c r="P82" s="90"/>
      <c r="Q82" s="90"/>
    </row>
    <row r="83" spans="11:17" x14ac:dyDescent="0.2">
      <c r="K83" s="88"/>
      <c r="L83" s="92" t="s">
        <v>65</v>
      </c>
      <c r="M83" s="90"/>
      <c r="N83" s="90"/>
      <c r="O83" s="90"/>
      <c r="P83" s="90"/>
      <c r="Q83" s="90"/>
    </row>
    <row r="84" spans="11:17" x14ac:dyDescent="0.2">
      <c r="K84" s="88"/>
      <c r="L84" s="92" t="s">
        <v>66</v>
      </c>
      <c r="M84" s="90">
        <v>0</v>
      </c>
      <c r="N84" s="90">
        <v>10000</v>
      </c>
      <c r="O84" s="90">
        <v>0</v>
      </c>
      <c r="P84" s="90">
        <v>0</v>
      </c>
      <c r="Q84" s="120">
        <f>SUM(M84:P84)</f>
        <v>10000</v>
      </c>
    </row>
    <row r="86" spans="11:17" x14ac:dyDescent="0.2">
      <c r="K86" s="88">
        <v>44195</v>
      </c>
      <c r="L86" s="92" t="s">
        <v>67</v>
      </c>
      <c r="M86" s="90"/>
      <c r="N86" s="90"/>
      <c r="O86" s="90"/>
      <c r="P86" s="90"/>
      <c r="Q86" s="90"/>
    </row>
    <row r="87" spans="11:17" x14ac:dyDescent="0.2">
      <c r="K87" s="88"/>
      <c r="L87" s="92" t="s">
        <v>58</v>
      </c>
      <c r="M87" s="90"/>
      <c r="N87" s="90"/>
      <c r="O87" s="90"/>
      <c r="P87" s="90"/>
      <c r="Q87" s="90"/>
    </row>
    <row r="88" spans="11:17" x14ac:dyDescent="0.2">
      <c r="K88" s="88"/>
      <c r="L88" s="92" t="s">
        <v>68</v>
      </c>
      <c r="M88" s="90"/>
      <c r="N88" s="90"/>
      <c r="O88" s="90"/>
      <c r="P88" s="90"/>
      <c r="Q88" s="90"/>
    </row>
    <row r="89" spans="11:17" x14ac:dyDescent="0.2">
      <c r="K89" s="88"/>
      <c r="L89" s="92" t="s">
        <v>69</v>
      </c>
      <c r="M89" s="90">
        <v>0</v>
      </c>
      <c r="N89" s="90">
        <v>75000</v>
      </c>
      <c r="O89" s="90">
        <v>0</v>
      </c>
      <c r="P89" s="90">
        <v>0</v>
      </c>
      <c r="Q89" s="120">
        <f>SUM(M89:P89)</f>
        <v>75000</v>
      </c>
    </row>
    <row r="92" spans="11:17" x14ac:dyDescent="0.2">
      <c r="K92" s="88">
        <v>44195</v>
      </c>
      <c r="L92" s="92" t="s">
        <v>70</v>
      </c>
      <c r="M92" s="90"/>
      <c r="N92" s="90"/>
      <c r="O92" s="90"/>
      <c r="P92" s="90"/>
      <c r="Q92" s="90"/>
    </row>
    <row r="93" spans="11:17" x14ac:dyDescent="0.2">
      <c r="K93" s="88"/>
      <c r="L93" s="92" t="s">
        <v>71</v>
      </c>
      <c r="M93" s="90"/>
      <c r="N93" s="90"/>
      <c r="O93" s="90"/>
      <c r="P93" s="90"/>
      <c r="Q93" s="90"/>
    </row>
    <row r="94" spans="11:17" x14ac:dyDescent="0.2">
      <c r="K94" s="88"/>
      <c r="L94" s="92" t="s">
        <v>72</v>
      </c>
      <c r="M94" s="90"/>
      <c r="N94" s="90"/>
      <c r="O94" s="90"/>
      <c r="P94" s="90"/>
      <c r="Q94" s="90"/>
    </row>
    <row r="95" spans="11:17" x14ac:dyDescent="0.2">
      <c r="K95" s="88"/>
      <c r="L95" s="92" t="s">
        <v>73</v>
      </c>
      <c r="M95" s="90">
        <v>318182</v>
      </c>
      <c r="N95" s="90">
        <v>0</v>
      </c>
      <c r="O95" s="90">
        <v>0</v>
      </c>
      <c r="P95" s="90">
        <v>0</v>
      </c>
      <c r="Q95" s="120">
        <f>SUM(M95:P95)</f>
        <v>318182</v>
      </c>
    </row>
    <row r="96" spans="11:17" x14ac:dyDescent="0.2">
      <c r="K96" s="88"/>
      <c r="L96" s="92"/>
      <c r="M96" s="90"/>
      <c r="N96" s="90"/>
      <c r="O96" s="90"/>
      <c r="P96" s="90"/>
      <c r="Q96" s="90"/>
    </row>
    <row r="97" spans="11:17" x14ac:dyDescent="0.2">
      <c r="K97" s="88">
        <v>44195</v>
      </c>
      <c r="L97" s="92" t="s">
        <v>70</v>
      </c>
      <c r="M97" s="90"/>
      <c r="N97" s="90"/>
      <c r="O97" s="90"/>
      <c r="P97" s="90"/>
      <c r="Q97" s="90"/>
    </row>
    <row r="98" spans="11:17" x14ac:dyDescent="0.2">
      <c r="K98" s="88"/>
      <c r="L98" s="92" t="s">
        <v>74</v>
      </c>
      <c r="M98" s="90"/>
      <c r="N98" s="90"/>
      <c r="O98" s="90"/>
      <c r="P98" s="90"/>
      <c r="Q98" s="90"/>
    </row>
    <row r="99" spans="11:17" x14ac:dyDescent="0.2">
      <c r="K99" s="88"/>
      <c r="L99" s="92" t="s">
        <v>75</v>
      </c>
      <c r="M99" s="90"/>
      <c r="N99" s="90"/>
      <c r="O99" s="90"/>
      <c r="P99" s="90"/>
      <c r="Q99" s="90"/>
    </row>
    <row r="100" spans="11:17" x14ac:dyDescent="0.2">
      <c r="K100" s="88"/>
      <c r="L100" s="92" t="s">
        <v>76</v>
      </c>
      <c r="M100" s="90">
        <v>0</v>
      </c>
      <c r="N100" s="90">
        <v>0</v>
      </c>
      <c r="O100" s="90">
        <v>137091</v>
      </c>
      <c r="P100" s="90">
        <v>0</v>
      </c>
      <c r="Q100" s="120">
        <f>SUM(M100:P100)</f>
        <v>137091</v>
      </c>
    </row>
    <row r="102" spans="11:17" x14ac:dyDescent="0.2">
      <c r="K102" s="88">
        <v>44195</v>
      </c>
      <c r="L102" s="92" t="s">
        <v>70</v>
      </c>
      <c r="M102" s="90"/>
      <c r="N102" s="90"/>
      <c r="O102" s="90"/>
      <c r="P102" s="90"/>
      <c r="Q102" s="90"/>
    </row>
    <row r="103" spans="11:17" x14ac:dyDescent="0.2">
      <c r="K103" s="88"/>
      <c r="L103" s="92" t="s">
        <v>77</v>
      </c>
      <c r="M103" s="90"/>
      <c r="N103" s="90"/>
      <c r="O103" s="90"/>
      <c r="P103" s="90"/>
      <c r="Q103" s="90"/>
    </row>
    <row r="104" spans="11:17" x14ac:dyDescent="0.2">
      <c r="K104" s="88"/>
      <c r="L104" s="92" t="s">
        <v>78</v>
      </c>
      <c r="M104" s="90"/>
      <c r="N104" s="90"/>
      <c r="O104" s="90"/>
      <c r="P104" s="90"/>
      <c r="Q104" s="90"/>
    </row>
    <row r="105" spans="11:17" x14ac:dyDescent="0.2">
      <c r="K105" s="88"/>
      <c r="L105" s="92" t="s">
        <v>79</v>
      </c>
      <c r="M105" s="90">
        <v>0</v>
      </c>
      <c r="N105" s="90">
        <v>0</v>
      </c>
      <c r="O105" s="90">
        <v>0</v>
      </c>
      <c r="P105" s="90">
        <v>4800</v>
      </c>
      <c r="Q105" s="120">
        <f>SUM(M105:P105)</f>
        <v>4800</v>
      </c>
    </row>
    <row r="106" spans="11:17" x14ac:dyDescent="0.2">
      <c r="K106" s="88"/>
      <c r="L106" s="92"/>
      <c r="M106" s="90"/>
      <c r="N106" s="90"/>
      <c r="O106" s="90"/>
      <c r="P106" s="90"/>
      <c r="Q106" s="90"/>
    </row>
    <row r="107" spans="11:17" x14ac:dyDescent="0.2">
      <c r="K107" s="88">
        <v>44195</v>
      </c>
      <c r="L107" s="92" t="s">
        <v>70</v>
      </c>
      <c r="M107" s="90"/>
      <c r="N107" s="90"/>
      <c r="O107" s="90"/>
      <c r="P107" s="90"/>
      <c r="Q107" s="90"/>
    </row>
    <row r="108" spans="11:17" x14ac:dyDescent="0.2">
      <c r="K108" s="88"/>
      <c r="L108" s="92" t="s">
        <v>77</v>
      </c>
      <c r="M108" s="90"/>
      <c r="N108" s="90"/>
      <c r="O108" s="90"/>
      <c r="P108" s="90"/>
      <c r="Q108" s="90"/>
    </row>
    <row r="109" spans="11:17" x14ac:dyDescent="0.2">
      <c r="K109" s="88"/>
      <c r="L109" s="92" t="s">
        <v>78</v>
      </c>
      <c r="M109" s="90"/>
      <c r="N109" s="90"/>
      <c r="O109" s="90"/>
      <c r="P109" s="90"/>
      <c r="Q109" s="90"/>
    </row>
    <row r="110" spans="11:17" x14ac:dyDescent="0.2">
      <c r="K110" s="88"/>
      <c r="L110" s="92" t="s">
        <v>79</v>
      </c>
      <c r="M110" s="90">
        <v>0</v>
      </c>
      <c r="N110" s="90">
        <v>0</v>
      </c>
      <c r="O110" s="90">
        <v>0</v>
      </c>
      <c r="P110" s="90">
        <v>4800</v>
      </c>
      <c r="Q110" s="120">
        <f>SUM(M110:P110)</f>
        <v>4800</v>
      </c>
    </row>
    <row r="113" spans="11:17" x14ac:dyDescent="0.2">
      <c r="K113" s="88">
        <v>44195</v>
      </c>
      <c r="L113" s="92" t="s">
        <v>57</v>
      </c>
      <c r="M113" s="90"/>
      <c r="N113" s="90"/>
      <c r="O113" s="90"/>
      <c r="P113" s="90"/>
      <c r="Q113" s="90"/>
    </row>
    <row r="114" spans="11:17" x14ac:dyDescent="0.2">
      <c r="K114" s="88"/>
      <c r="L114" s="92" t="s">
        <v>80</v>
      </c>
      <c r="M114" s="90"/>
      <c r="N114" s="90"/>
      <c r="O114" s="90"/>
      <c r="P114" s="90"/>
      <c r="Q114" s="90"/>
    </row>
    <row r="115" spans="11:17" x14ac:dyDescent="0.2">
      <c r="K115" s="88"/>
      <c r="L115" s="92" t="s">
        <v>81</v>
      </c>
      <c r="M115" s="90"/>
      <c r="N115" s="90"/>
      <c r="O115" s="90"/>
      <c r="P115" s="90"/>
      <c r="Q115" s="90"/>
    </row>
    <row r="116" spans="11:17" x14ac:dyDescent="0.2">
      <c r="K116" s="88"/>
      <c r="L116" s="92" t="s">
        <v>82</v>
      </c>
      <c r="M116" s="90">
        <v>0</v>
      </c>
      <c r="N116" s="90">
        <v>0</v>
      </c>
      <c r="O116" s="90">
        <v>0</v>
      </c>
      <c r="P116" s="90">
        <v>4800</v>
      </c>
      <c r="Q116" s="120">
        <f>SUM(M116:P116)</f>
        <v>4800</v>
      </c>
    </row>
  </sheetData>
  <mergeCells count="7">
    <mergeCell ref="B52:P52"/>
    <mergeCell ref="A1:Q1"/>
    <mergeCell ref="A2:Q2"/>
    <mergeCell ref="A3:Q3"/>
    <mergeCell ref="C9:D9"/>
    <mergeCell ref="C10:D10"/>
    <mergeCell ref="K49:L49"/>
  </mergeCells>
  <printOptions horizontalCentered="1"/>
  <pageMargins left="0.19685039370078741" right="0.19685039370078741" top="0.39370078740157483" bottom="0.39370078740157483" header="0.51181102362204722" footer="0.51181102362204722"/>
  <pageSetup paperSize="256" scale="75" fitToWidth="0" fitToHeight="0" orientation="landscape" horizontalDpi="4294967293" verticalDpi="4294967293"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0"/>
  </sheetPr>
  <dimension ref="A2:H50"/>
  <sheetViews>
    <sheetView showGridLines="0" topLeftCell="A13" workbookViewId="0">
      <selection activeCell="D22" sqref="D22"/>
    </sheetView>
  </sheetViews>
  <sheetFormatPr defaultColWidth="8" defaultRowHeight="12" x14ac:dyDescent="0.2"/>
  <cols>
    <col min="1" max="1" width="2.7109375" style="489" customWidth="1"/>
    <col min="2" max="2" width="4.140625" style="489" customWidth="1"/>
    <col min="3" max="3" width="20.42578125" style="489" customWidth="1"/>
    <col min="4" max="4" width="16.7109375" style="489" customWidth="1"/>
    <col min="5" max="5" width="19.85546875" style="489" customWidth="1"/>
    <col min="6" max="6" width="10.7109375" style="489" customWidth="1"/>
    <col min="7" max="7" width="15.140625" style="489" customWidth="1"/>
    <col min="8" max="8" width="2.5703125" style="489" customWidth="1"/>
    <col min="9" max="16384" width="8" style="489"/>
  </cols>
  <sheetData>
    <row r="2" spans="1:8" ht="12.75" x14ac:dyDescent="0.2">
      <c r="A2" s="678" t="s">
        <v>0</v>
      </c>
      <c r="B2" s="678"/>
      <c r="C2" s="678"/>
      <c r="D2" s="678"/>
      <c r="E2" s="678"/>
      <c r="F2" s="678"/>
      <c r="G2" s="678"/>
      <c r="H2" s="678"/>
    </row>
    <row r="3" spans="1:8" ht="12.75" x14ac:dyDescent="0.2">
      <c r="A3" s="678" t="s">
        <v>383</v>
      </c>
      <c r="B3" s="678"/>
      <c r="C3" s="678"/>
      <c r="D3" s="678"/>
      <c r="E3" s="678"/>
      <c r="F3" s="678"/>
      <c r="G3" s="678"/>
      <c r="H3" s="678"/>
    </row>
    <row r="4" spans="1:8" ht="12.75" x14ac:dyDescent="0.2">
      <c r="A4" s="678" t="s">
        <v>458</v>
      </c>
      <c r="B4" s="678"/>
      <c r="C4" s="678"/>
      <c r="D4" s="678"/>
      <c r="E4" s="678"/>
      <c r="F4" s="678"/>
      <c r="G4" s="678"/>
      <c r="H4" s="678"/>
    </row>
    <row r="5" spans="1:8" ht="12.75" x14ac:dyDescent="0.2">
      <c r="A5" s="490"/>
      <c r="B5" s="490"/>
      <c r="C5" s="490"/>
      <c r="D5" s="490"/>
      <c r="E5" s="490"/>
      <c r="F5" s="490"/>
      <c r="G5" s="490"/>
      <c r="H5" s="490"/>
    </row>
    <row r="7" spans="1:8" x14ac:dyDescent="0.2">
      <c r="A7" s="489" t="s">
        <v>384</v>
      </c>
    </row>
    <row r="8" spans="1:8" x14ac:dyDescent="0.2">
      <c r="A8" s="489" t="s">
        <v>385</v>
      </c>
    </row>
    <row r="9" spans="1:8" x14ac:dyDescent="0.2">
      <c r="A9" s="489" t="s">
        <v>386</v>
      </c>
    </row>
    <row r="10" spans="1:8" x14ac:dyDescent="0.2">
      <c r="A10" s="489" t="s">
        <v>387</v>
      </c>
    </row>
    <row r="14" spans="1:8" ht="51" customHeight="1" x14ac:dyDescent="0.2">
      <c r="A14" s="679" t="s">
        <v>388</v>
      </c>
      <c r="B14" s="679"/>
      <c r="C14" s="679"/>
      <c r="D14" s="679"/>
      <c r="E14" s="679"/>
      <c r="F14" s="679"/>
      <c r="G14" s="679"/>
      <c r="H14" s="679"/>
    </row>
    <row r="16" spans="1:8" ht="15" customHeight="1" x14ac:dyDescent="0.2">
      <c r="A16" s="491" t="s">
        <v>389</v>
      </c>
      <c r="B16" s="491" t="s">
        <v>27</v>
      </c>
    </row>
    <row r="17" spans="1:7" ht="15" customHeight="1" x14ac:dyDescent="0.2">
      <c r="B17" s="489" t="s">
        <v>390</v>
      </c>
      <c r="C17" s="489" t="s">
        <v>391</v>
      </c>
      <c r="D17" s="492">
        <f>BKU!B54</f>
        <v>0</v>
      </c>
      <c r="E17" s="493">
        <f>[2]BKU!R13</f>
        <v>0</v>
      </c>
    </row>
    <row r="18" spans="1:7" ht="15" customHeight="1" x14ac:dyDescent="0.2">
      <c r="B18" s="489" t="s">
        <v>392</v>
      </c>
      <c r="C18" s="489" t="s">
        <v>371</v>
      </c>
      <c r="E18" s="493">
        <f>BKU!P277</f>
        <v>8134691415</v>
      </c>
    </row>
    <row r="19" spans="1:7" ht="15" customHeight="1" x14ac:dyDescent="0.2">
      <c r="B19" s="489" t="s">
        <v>393</v>
      </c>
      <c r="C19" s="489" t="s">
        <v>394</v>
      </c>
      <c r="E19" s="493">
        <f>BKU!Q277</f>
        <v>8127916614</v>
      </c>
    </row>
    <row r="20" spans="1:7" ht="15" customHeight="1" x14ac:dyDescent="0.2">
      <c r="B20" s="491" t="s">
        <v>395</v>
      </c>
      <c r="C20" s="491" t="s">
        <v>396</v>
      </c>
      <c r="E20" s="494">
        <f>E18-E19</f>
        <v>6774801</v>
      </c>
    </row>
    <row r="21" spans="1:7" ht="15" customHeight="1" x14ac:dyDescent="0.2">
      <c r="B21" s="495" t="s">
        <v>397</v>
      </c>
      <c r="D21" s="496">
        <f>D17+18</f>
        <v>18</v>
      </c>
      <c r="E21" s="489" t="s">
        <v>398</v>
      </c>
      <c r="G21" s="497">
        <v>0</v>
      </c>
    </row>
    <row r="22" spans="1:7" x14ac:dyDescent="0.2">
      <c r="B22" s="495" t="s">
        <v>399</v>
      </c>
      <c r="D22" s="72">
        <f>[2]BKU!D69:L69</f>
        <v>0</v>
      </c>
    </row>
    <row r="24" spans="1:7" ht="15" customHeight="1" x14ac:dyDescent="0.2">
      <c r="A24" s="491" t="s">
        <v>400</v>
      </c>
      <c r="B24" s="491" t="s">
        <v>401</v>
      </c>
    </row>
    <row r="25" spans="1:7" ht="15" customHeight="1" x14ac:dyDescent="0.2">
      <c r="B25" s="489" t="s">
        <v>402</v>
      </c>
      <c r="C25" s="489" t="s">
        <v>403</v>
      </c>
      <c r="D25" s="509">
        <f>BKU!B54</f>
        <v>0</v>
      </c>
      <c r="E25" s="72">
        <f>BKU!R13</f>
        <v>6774801</v>
      </c>
    </row>
    <row r="26" spans="1:7" ht="15" customHeight="1" x14ac:dyDescent="0.2">
      <c r="B26" s="489" t="s">
        <v>404</v>
      </c>
      <c r="C26" s="489" t="s">
        <v>371</v>
      </c>
      <c r="E26" s="72">
        <f>BKU!P277</f>
        <v>8134691415</v>
      </c>
    </row>
    <row r="27" spans="1:7" ht="15" customHeight="1" x14ac:dyDescent="0.2">
      <c r="B27" s="489" t="s">
        <v>405</v>
      </c>
      <c r="C27" s="489" t="s">
        <v>394</v>
      </c>
      <c r="E27" s="72">
        <f>BKU!Q277</f>
        <v>8127916614</v>
      </c>
    </row>
    <row r="28" spans="1:7" ht="15" customHeight="1" x14ac:dyDescent="0.2">
      <c r="B28" s="491" t="s">
        <v>406</v>
      </c>
      <c r="C28" s="491" t="s">
        <v>396</v>
      </c>
      <c r="E28" s="72">
        <f>BKU!R277</f>
        <v>6774801</v>
      </c>
    </row>
    <row r="29" spans="1:7" ht="15" customHeight="1" x14ac:dyDescent="0.2">
      <c r="B29" s="495" t="s">
        <v>397</v>
      </c>
      <c r="D29" s="492"/>
      <c r="E29" s="489" t="s">
        <v>398</v>
      </c>
      <c r="G29" s="497">
        <v>0</v>
      </c>
    </row>
    <row r="30" spans="1:7" x14ac:dyDescent="0.2">
      <c r="B30" s="495" t="s">
        <v>399</v>
      </c>
      <c r="D30" s="72">
        <v>0</v>
      </c>
    </row>
    <row r="32" spans="1:7" ht="15" customHeight="1" x14ac:dyDescent="0.2">
      <c r="A32" s="491" t="s">
        <v>407</v>
      </c>
      <c r="B32" s="491" t="s">
        <v>408</v>
      </c>
    </row>
    <row r="33" spans="2:7" ht="15" customHeight="1" x14ac:dyDescent="0.2">
      <c r="B33" s="489" t="s">
        <v>409</v>
      </c>
      <c r="C33" s="489" t="s">
        <v>410</v>
      </c>
      <c r="E33" s="72">
        <v>0</v>
      </c>
    </row>
    <row r="34" spans="2:7" ht="15" customHeight="1" x14ac:dyDescent="0.2">
      <c r="B34" s="489" t="s">
        <v>411</v>
      </c>
      <c r="C34" s="489" t="s">
        <v>412</v>
      </c>
      <c r="E34" s="498">
        <f>[2]BKU!R63</f>
        <v>0</v>
      </c>
    </row>
    <row r="35" spans="2:7" ht="15" customHeight="1" x14ac:dyDescent="0.2">
      <c r="B35" s="491" t="s">
        <v>413</v>
      </c>
      <c r="C35" s="491" t="s">
        <v>414</v>
      </c>
      <c r="E35" s="499">
        <f>SUM(E33:E34)</f>
        <v>0</v>
      </c>
    </row>
    <row r="41" spans="2:7" x14ac:dyDescent="0.2">
      <c r="F41" s="680" t="str">
        <f>BKU!Q285</f>
        <v>Metro,   31 Mei 2026</v>
      </c>
      <c r="G41" s="680"/>
    </row>
    <row r="42" spans="2:7" ht="15" customHeight="1" x14ac:dyDescent="0.2">
      <c r="B42" s="676" t="s">
        <v>415</v>
      </c>
      <c r="C42" s="676"/>
      <c r="F42" s="677"/>
      <c r="G42" s="677"/>
    </row>
    <row r="43" spans="2:7" ht="15" customHeight="1" x14ac:dyDescent="0.2">
      <c r="B43" s="682" t="s">
        <v>36</v>
      </c>
      <c r="C43" s="682"/>
      <c r="F43" s="680" t="str">
        <f>[2]BKU!Q73</f>
        <v>Bendahara Pengeluaran</v>
      </c>
      <c r="G43" s="680"/>
    </row>
    <row r="44" spans="2:7" x14ac:dyDescent="0.2">
      <c r="B44" s="4"/>
      <c r="C44" s="4"/>
      <c r="F44" s="683"/>
      <c r="G44" s="683"/>
    </row>
    <row r="45" spans="2:7" x14ac:dyDescent="0.2">
      <c r="B45" s="4"/>
      <c r="C45" s="4"/>
      <c r="D45" s="500"/>
      <c r="F45" s="683"/>
      <c r="G45" s="683"/>
    </row>
    <row r="46" spans="2:7" x14ac:dyDescent="0.2">
      <c r="B46" s="4"/>
      <c r="C46" s="4"/>
      <c r="D46" s="500"/>
      <c r="F46" s="500"/>
      <c r="G46" s="500"/>
    </row>
    <row r="47" spans="2:7" x14ac:dyDescent="0.2">
      <c r="B47" s="1"/>
      <c r="C47" s="1"/>
      <c r="F47" s="683"/>
      <c r="G47" s="683"/>
    </row>
    <row r="48" spans="2:7" ht="15" customHeight="1" x14ac:dyDescent="0.2">
      <c r="B48" s="684" t="str">
        <f>[2]BKU!J77</f>
        <v>JOSE SARMENTO PIEDADE, S. STP., MH.</v>
      </c>
      <c r="C48" s="684"/>
      <c r="F48" s="659" t="str">
        <f>[2]BKU!Q77</f>
        <v>SURITANANI</v>
      </c>
      <c r="G48" s="659"/>
    </row>
    <row r="49" spans="2:7" ht="15" customHeight="1" x14ac:dyDescent="0.2">
      <c r="B49" s="681" t="str">
        <f>[2]BKU!J78</f>
        <v>NIP. 19780210 199810 1 002</v>
      </c>
      <c r="C49" s="681"/>
      <c r="F49" s="680" t="str">
        <f>[2]BKU!Q78</f>
        <v>NIP. 19730603 200902 2 0002</v>
      </c>
      <c r="G49" s="680"/>
    </row>
    <row r="50" spans="2:7" x14ac:dyDescent="0.2">
      <c r="B50" s="4"/>
      <c r="F50" s="500"/>
    </row>
  </sheetData>
  <mergeCells count="16">
    <mergeCell ref="B49:C49"/>
    <mergeCell ref="F49:G49"/>
    <mergeCell ref="B43:C43"/>
    <mergeCell ref="F43:G43"/>
    <mergeCell ref="F44:G44"/>
    <mergeCell ref="F45:G45"/>
    <mergeCell ref="F47:G47"/>
    <mergeCell ref="B48:C48"/>
    <mergeCell ref="F48:G48"/>
    <mergeCell ref="B42:C42"/>
    <mergeCell ref="F42:G42"/>
    <mergeCell ref="A2:H2"/>
    <mergeCell ref="A3:H3"/>
    <mergeCell ref="A4:H4"/>
    <mergeCell ref="A14:H14"/>
    <mergeCell ref="F41:G41"/>
  </mergeCells>
  <printOptions horizontalCentered="1"/>
  <pageMargins left="0.78740157480314965" right="0.59055118110236227" top="0.59055118110236227" bottom="1.1811023622047245" header="0.51181102362204722" footer="0.51181102362204722"/>
  <pageSetup paperSize="256" scale="90" orientation="portrait" horizontalDpi="4294967293" verticalDpi="4294967293"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605"/>
  <sheetViews>
    <sheetView tabSelected="1" topLeftCell="F72" zoomScaleNormal="100" workbookViewId="0">
      <selection activeCell="L102" sqref="L102"/>
    </sheetView>
  </sheetViews>
  <sheetFormatPr defaultColWidth="9.140625" defaultRowHeight="15" x14ac:dyDescent="0.25"/>
  <cols>
    <col min="1" max="5" width="3" style="426" customWidth="1"/>
    <col min="6" max="6" width="4.7109375" style="427" customWidth="1"/>
    <col min="7" max="7" width="2.28515625" style="428" customWidth="1"/>
    <col min="8" max="8" width="10.7109375" style="426" customWidth="1"/>
    <col min="9" max="9" width="4.28515625" style="426" customWidth="1"/>
    <col min="10" max="10" width="3.140625" style="426" hidden="1" customWidth="1"/>
    <col min="11" max="11" width="3.85546875" style="426" hidden="1" customWidth="1"/>
    <col min="12" max="12" width="61.85546875" style="426" customWidth="1"/>
    <col min="13" max="13" width="14.85546875" style="426" customWidth="1"/>
    <col min="14" max="14" width="12.5703125" style="121" customWidth="1"/>
    <col min="15" max="15" width="12.42578125" style="121" customWidth="1"/>
    <col min="16" max="16" width="12.7109375" style="121" customWidth="1"/>
    <col min="17" max="17" width="12.42578125" style="426" customWidth="1"/>
    <col min="18" max="18" width="13.140625" style="426" customWidth="1"/>
    <col min="19" max="19" width="12.42578125" style="426" customWidth="1"/>
    <col min="20" max="20" width="14" style="426" customWidth="1"/>
    <col min="21" max="21" width="11.28515625" style="426" customWidth="1"/>
    <col min="22" max="22" width="11.85546875" style="429" customWidth="1"/>
    <col min="23" max="23" width="14.7109375" style="426" customWidth="1"/>
    <col min="24" max="24" width="14.42578125" style="426" bestFit="1" customWidth="1"/>
    <col min="25" max="16384" width="9.140625" style="426"/>
  </cols>
  <sheetData>
    <row r="1" spans="1:29" s="121" customFormat="1" x14ac:dyDescent="0.25">
      <c r="F1" s="122"/>
      <c r="G1" s="123"/>
      <c r="I1" s="124"/>
      <c r="J1" s="124"/>
      <c r="K1" s="124"/>
      <c r="L1" s="124"/>
      <c r="M1" s="124"/>
      <c r="N1" s="124"/>
      <c r="O1" s="124"/>
      <c r="P1" s="124"/>
      <c r="Q1" s="124"/>
      <c r="R1" s="124"/>
      <c r="S1" s="124"/>
      <c r="T1" s="124"/>
      <c r="U1" s="124"/>
      <c r="V1" s="125"/>
      <c r="W1" s="124"/>
      <c r="X1" s="124"/>
    </row>
    <row r="2" spans="1:29" s="121" customFormat="1" x14ac:dyDescent="0.25">
      <c r="F2" s="122"/>
      <c r="G2" s="123"/>
      <c r="I2" s="685" t="s">
        <v>0</v>
      </c>
      <c r="J2" s="685"/>
      <c r="K2" s="685"/>
      <c r="L2" s="685"/>
      <c r="M2" s="685"/>
      <c r="N2" s="685"/>
      <c r="O2" s="685"/>
      <c r="P2" s="685"/>
      <c r="Q2" s="685"/>
      <c r="R2" s="685"/>
      <c r="S2" s="685"/>
      <c r="T2" s="685"/>
      <c r="U2" s="685"/>
      <c r="V2" s="685"/>
      <c r="W2" s="685"/>
      <c r="X2" s="685"/>
      <c r="Y2" s="685"/>
      <c r="Z2" s="685"/>
      <c r="AA2" s="685"/>
      <c r="AB2" s="685"/>
      <c r="AC2" s="685"/>
    </row>
    <row r="3" spans="1:29" s="121" customFormat="1" x14ac:dyDescent="0.25">
      <c r="F3" s="122"/>
      <c r="G3" s="123"/>
      <c r="I3" s="686" t="s">
        <v>83</v>
      </c>
      <c r="J3" s="686"/>
      <c r="K3" s="686"/>
      <c r="L3" s="686"/>
      <c r="M3" s="686"/>
      <c r="N3" s="686"/>
      <c r="O3" s="686"/>
      <c r="P3" s="686"/>
      <c r="Q3" s="686"/>
      <c r="R3" s="686"/>
      <c r="S3" s="686"/>
      <c r="T3" s="686"/>
      <c r="U3" s="686"/>
      <c r="V3" s="686"/>
      <c r="W3" s="686"/>
      <c r="X3" s="686"/>
    </row>
    <row r="4" spans="1:29" s="121" customFormat="1" x14ac:dyDescent="0.25">
      <c r="F4" s="122"/>
      <c r="G4" s="123"/>
      <c r="I4" s="685" t="s">
        <v>84</v>
      </c>
      <c r="J4" s="685"/>
      <c r="K4" s="685"/>
      <c r="L4" s="685"/>
      <c r="M4" s="685"/>
      <c r="N4" s="685"/>
      <c r="O4" s="685"/>
      <c r="P4" s="685"/>
      <c r="Q4" s="685"/>
      <c r="R4" s="685"/>
      <c r="S4" s="685"/>
      <c r="T4" s="685"/>
      <c r="U4" s="685"/>
      <c r="V4" s="685"/>
      <c r="W4" s="685"/>
      <c r="X4" s="685"/>
      <c r="Y4" s="685"/>
      <c r="Z4" s="685"/>
      <c r="AA4" s="685"/>
      <c r="AB4" s="685"/>
      <c r="AC4" s="685"/>
    </row>
    <row r="5" spans="1:29" s="121" customFormat="1" x14ac:dyDescent="0.25">
      <c r="F5" s="122"/>
      <c r="G5" s="123"/>
      <c r="I5" s="124"/>
      <c r="J5" s="124"/>
      <c r="K5" s="124"/>
      <c r="L5" s="124"/>
      <c r="M5" s="124"/>
      <c r="N5" s="124"/>
      <c r="O5" s="124"/>
      <c r="P5" s="124"/>
      <c r="Q5" s="124"/>
      <c r="R5" s="124"/>
      <c r="S5" s="124"/>
      <c r="T5" s="124"/>
      <c r="U5" s="124"/>
      <c r="V5" s="125"/>
      <c r="W5" s="124"/>
      <c r="X5" s="124"/>
    </row>
    <row r="6" spans="1:29" s="121" customFormat="1" x14ac:dyDescent="0.25">
      <c r="F6" s="122"/>
      <c r="G6" s="123"/>
      <c r="I6" s="124"/>
      <c r="J6" s="124"/>
      <c r="K6" s="124"/>
      <c r="L6" s="124"/>
      <c r="M6" s="124"/>
      <c r="N6" s="124"/>
      <c r="O6" s="124"/>
      <c r="P6" s="124"/>
      <c r="Q6" s="124"/>
      <c r="R6" s="124"/>
      <c r="S6" s="124"/>
      <c r="T6" s="124"/>
      <c r="U6" s="124"/>
      <c r="V6" s="125"/>
      <c r="W6" s="124"/>
      <c r="X6" s="124"/>
    </row>
    <row r="7" spans="1:29" s="121" customFormat="1" ht="15.75" thickBot="1" x14ac:dyDescent="0.3">
      <c r="F7" s="122"/>
      <c r="G7" s="123"/>
      <c r="I7" s="124"/>
      <c r="J7" s="124"/>
      <c r="K7" s="124"/>
      <c r="L7" s="124"/>
      <c r="M7" s="124"/>
      <c r="N7" s="124"/>
      <c r="O7" s="124"/>
      <c r="P7" s="124"/>
      <c r="Q7" s="124"/>
      <c r="R7" s="124"/>
      <c r="S7" s="124"/>
      <c r="T7" s="124"/>
      <c r="U7" s="124"/>
      <c r="V7" s="125"/>
      <c r="W7" s="124"/>
      <c r="X7" s="124"/>
    </row>
    <row r="8" spans="1:29" s="121" customFormat="1" ht="15" customHeight="1" x14ac:dyDescent="0.25">
      <c r="A8" s="687" t="s">
        <v>9</v>
      </c>
      <c r="B8" s="688"/>
      <c r="C8" s="688"/>
      <c r="D8" s="688"/>
      <c r="E8" s="688"/>
      <c r="F8" s="688"/>
      <c r="G8" s="688"/>
      <c r="H8" s="688"/>
      <c r="I8" s="688"/>
      <c r="J8" s="126"/>
      <c r="K8" s="127"/>
      <c r="L8" s="693" t="s">
        <v>10</v>
      </c>
      <c r="M8" s="696" t="s">
        <v>85</v>
      </c>
      <c r="N8" s="699" t="s">
        <v>86</v>
      </c>
      <c r="O8" s="699"/>
      <c r="P8" s="699"/>
      <c r="Q8" s="699" t="s">
        <v>87</v>
      </c>
      <c r="R8" s="699"/>
      <c r="S8" s="699"/>
      <c r="T8" s="699" t="s">
        <v>88</v>
      </c>
      <c r="U8" s="699"/>
      <c r="V8" s="699"/>
      <c r="W8" s="128" t="s">
        <v>89</v>
      </c>
      <c r="X8" s="129" t="s">
        <v>90</v>
      </c>
      <c r="Y8" s="130"/>
    </row>
    <row r="9" spans="1:29" s="121" customFormat="1" x14ac:dyDescent="0.25">
      <c r="A9" s="689"/>
      <c r="B9" s="690"/>
      <c r="C9" s="690"/>
      <c r="D9" s="690"/>
      <c r="E9" s="690"/>
      <c r="F9" s="690"/>
      <c r="G9" s="690"/>
      <c r="H9" s="690"/>
      <c r="I9" s="690"/>
      <c r="J9" s="599"/>
      <c r="K9" s="599"/>
      <c r="L9" s="694"/>
      <c r="M9" s="697"/>
      <c r="N9" s="599" t="s">
        <v>91</v>
      </c>
      <c r="O9" s="700" t="s">
        <v>92</v>
      </c>
      <c r="P9" s="599" t="s">
        <v>91</v>
      </c>
      <c r="Q9" s="131" t="s">
        <v>91</v>
      </c>
      <c r="R9" s="700" t="s">
        <v>92</v>
      </c>
      <c r="S9" s="131" t="s">
        <v>91</v>
      </c>
      <c r="T9" s="599" t="s">
        <v>91</v>
      </c>
      <c r="U9" s="700" t="s">
        <v>92</v>
      </c>
      <c r="V9" s="132" t="s">
        <v>91</v>
      </c>
      <c r="W9" s="131" t="s">
        <v>93</v>
      </c>
      <c r="X9" s="133" t="s">
        <v>94</v>
      </c>
      <c r="Y9" s="130"/>
    </row>
    <row r="10" spans="1:29" s="121" customFormat="1" x14ac:dyDescent="0.25">
      <c r="A10" s="691"/>
      <c r="B10" s="692"/>
      <c r="C10" s="692"/>
      <c r="D10" s="692"/>
      <c r="E10" s="692"/>
      <c r="F10" s="692"/>
      <c r="G10" s="692"/>
      <c r="H10" s="692"/>
      <c r="I10" s="692"/>
      <c r="J10" s="600"/>
      <c r="K10" s="600"/>
      <c r="L10" s="695"/>
      <c r="M10" s="698"/>
      <c r="N10" s="600" t="s">
        <v>95</v>
      </c>
      <c r="O10" s="701"/>
      <c r="P10" s="600" t="s">
        <v>92</v>
      </c>
      <c r="Q10" s="600" t="s">
        <v>95</v>
      </c>
      <c r="R10" s="701"/>
      <c r="S10" s="600" t="s">
        <v>92</v>
      </c>
      <c r="T10" s="600" t="s">
        <v>95</v>
      </c>
      <c r="U10" s="701"/>
      <c r="V10" s="134" t="s">
        <v>92</v>
      </c>
      <c r="W10" s="600" t="s">
        <v>96</v>
      </c>
      <c r="X10" s="135"/>
      <c r="Y10" s="130"/>
    </row>
    <row r="11" spans="1:29" s="121" customFormat="1" x14ac:dyDescent="0.25">
      <c r="A11" s="709">
        <v>1</v>
      </c>
      <c r="B11" s="709"/>
      <c r="C11" s="709"/>
      <c r="D11" s="709"/>
      <c r="E11" s="709"/>
      <c r="F11" s="709"/>
      <c r="G11" s="709"/>
      <c r="H11" s="709"/>
      <c r="I11" s="709"/>
      <c r="J11" s="136"/>
      <c r="K11" s="137"/>
      <c r="L11" s="136">
        <v>2</v>
      </c>
      <c r="M11" s="138">
        <v>3</v>
      </c>
      <c r="N11" s="136">
        <v>4</v>
      </c>
      <c r="O11" s="136">
        <v>5</v>
      </c>
      <c r="P11" s="136" t="s">
        <v>97</v>
      </c>
      <c r="Q11" s="136">
        <v>7</v>
      </c>
      <c r="R11" s="136">
        <v>8</v>
      </c>
      <c r="S11" s="136" t="s">
        <v>98</v>
      </c>
      <c r="T11" s="136">
        <v>10</v>
      </c>
      <c r="U11" s="136">
        <v>11</v>
      </c>
      <c r="V11" s="139" t="s">
        <v>99</v>
      </c>
      <c r="W11" s="136" t="s">
        <v>100</v>
      </c>
      <c r="X11" s="140" t="s">
        <v>101</v>
      </c>
      <c r="Y11" s="130"/>
    </row>
    <row r="12" spans="1:29" s="121" customFormat="1" x14ac:dyDescent="0.25">
      <c r="A12" s="141"/>
      <c r="B12" s="142">
        <v>1</v>
      </c>
      <c r="C12" s="143"/>
      <c r="D12" s="144"/>
      <c r="E12" s="145"/>
      <c r="F12" s="145"/>
      <c r="G12" s="146"/>
      <c r="H12" s="147"/>
      <c r="I12" s="147"/>
      <c r="J12" s="145"/>
      <c r="K12" s="148"/>
      <c r="L12" s="149" t="s">
        <v>102</v>
      </c>
      <c r="M12" s="150">
        <f>M13</f>
        <v>14620733459</v>
      </c>
      <c r="N12" s="151">
        <f t="shared" ref="N12:O12" si="0">N13</f>
        <v>4195364607</v>
      </c>
      <c r="O12" s="151">
        <f t="shared" si="0"/>
        <v>1059128159</v>
      </c>
      <c r="P12" s="151">
        <f>N12+O12</f>
        <v>5254492766</v>
      </c>
      <c r="Q12" s="151">
        <f t="shared" ref="Q12:R12" si="1">Q13</f>
        <v>2283106562</v>
      </c>
      <c r="R12" s="151">
        <f t="shared" si="1"/>
        <v>577900687</v>
      </c>
      <c r="S12" s="151">
        <f>Q12+R12</f>
        <v>2861007249</v>
      </c>
      <c r="T12" s="151">
        <f t="shared" ref="T12:U12" si="2">T13</f>
        <v>3730119</v>
      </c>
      <c r="U12" s="151">
        <f t="shared" si="2"/>
        <v>0</v>
      </c>
      <c r="V12" s="151">
        <f>T12+U12</f>
        <v>3730119</v>
      </c>
      <c r="W12" s="151">
        <f>P12+S12+V12</f>
        <v>8119230134</v>
      </c>
      <c r="X12" s="151">
        <f>M12-W12</f>
        <v>6501503325</v>
      </c>
      <c r="Y12" s="130"/>
    </row>
    <row r="13" spans="1:29" s="159" customFormat="1" ht="26.45" customHeight="1" x14ac:dyDescent="0.25">
      <c r="A13" s="141">
        <v>1</v>
      </c>
      <c r="B13" s="152" t="s">
        <v>23</v>
      </c>
      <c r="C13" s="152"/>
      <c r="D13" s="153"/>
      <c r="E13" s="153"/>
      <c r="F13" s="145"/>
      <c r="G13" s="154"/>
      <c r="H13" s="147"/>
      <c r="I13" s="147"/>
      <c r="J13" s="147"/>
      <c r="K13" s="148"/>
      <c r="L13" s="155" t="s">
        <v>103</v>
      </c>
      <c r="M13" s="156">
        <f>M14+M303</f>
        <v>14620733459</v>
      </c>
      <c r="N13" s="157">
        <f>N14+N303</f>
        <v>4195364607</v>
      </c>
      <c r="O13" s="157">
        <f>O14+O303</f>
        <v>1059128159</v>
      </c>
      <c r="P13" s="157">
        <f t="shared" ref="P13:P21" si="3">N13+O13</f>
        <v>5254492766</v>
      </c>
      <c r="Q13" s="157">
        <f>Q14+Q303</f>
        <v>2283106562</v>
      </c>
      <c r="R13" s="157">
        <f>R14+R303</f>
        <v>577900687</v>
      </c>
      <c r="S13" s="157">
        <f t="shared" ref="S13:S21" si="4">Q13+R13</f>
        <v>2861007249</v>
      </c>
      <c r="T13" s="157">
        <f>T14+T303</f>
        <v>3730119</v>
      </c>
      <c r="U13" s="157">
        <f>U14+U303</f>
        <v>0</v>
      </c>
      <c r="V13" s="157">
        <f t="shared" ref="V13:V21" si="5">T13+U13</f>
        <v>3730119</v>
      </c>
      <c r="W13" s="157">
        <f>P13+S13+V13</f>
        <v>8119230134</v>
      </c>
      <c r="X13" s="157">
        <f t="shared" ref="X13:X21" si="6">M13-W13</f>
        <v>6501503325</v>
      </c>
      <c r="Y13" s="158"/>
    </row>
    <row r="14" spans="1:29" s="170" customFormat="1" x14ac:dyDescent="0.25">
      <c r="A14" s="160">
        <v>1</v>
      </c>
      <c r="B14" s="161" t="s">
        <v>23</v>
      </c>
      <c r="C14" s="161" t="s">
        <v>19</v>
      </c>
      <c r="D14" s="162"/>
      <c r="E14" s="162"/>
      <c r="F14" s="163"/>
      <c r="G14" s="164"/>
      <c r="H14" s="162"/>
      <c r="I14" s="162"/>
      <c r="J14" s="162"/>
      <c r="K14" s="165"/>
      <c r="L14" s="166" t="s">
        <v>104</v>
      </c>
      <c r="M14" s="167">
        <f>M15+M60+M120+M148+M210+M246+M264</f>
        <v>13126557459</v>
      </c>
      <c r="N14" s="168">
        <f>N15+N60+N120+N148+N210+N246+N264</f>
        <v>4195364607</v>
      </c>
      <c r="O14" s="168">
        <f>O15+O60+O120+O148+O210+O246+O264</f>
        <v>1059128159</v>
      </c>
      <c r="P14" s="168">
        <f t="shared" si="3"/>
        <v>5254492766</v>
      </c>
      <c r="Q14" s="168">
        <f>Q15+Q60+Q120+Q148+Q210+Q246+Q264</f>
        <v>1900761562</v>
      </c>
      <c r="R14" s="168">
        <f>R15+R60+R120+R148+R210+R246+R264</f>
        <v>509820687</v>
      </c>
      <c r="S14" s="168">
        <f t="shared" si="4"/>
        <v>2410582249</v>
      </c>
      <c r="T14" s="168">
        <f>T15+T60+T120+T148+T210+T246+T264</f>
        <v>3730119</v>
      </c>
      <c r="U14" s="168">
        <f>U15+U60+U120+U148+U210+U246+U264</f>
        <v>0</v>
      </c>
      <c r="V14" s="168">
        <f t="shared" si="5"/>
        <v>3730119</v>
      </c>
      <c r="W14" s="168">
        <f>W15+W60+W120+W148</f>
        <v>7521780363</v>
      </c>
      <c r="X14" s="168">
        <f t="shared" si="6"/>
        <v>5604777096</v>
      </c>
      <c r="Y14" s="169"/>
    </row>
    <row r="15" spans="1:29" s="180" customFormat="1" x14ac:dyDescent="0.25">
      <c r="A15" s="171">
        <v>1</v>
      </c>
      <c r="B15" s="172" t="s">
        <v>23</v>
      </c>
      <c r="C15" s="172" t="s">
        <v>19</v>
      </c>
      <c r="D15" s="172">
        <v>2</v>
      </c>
      <c r="E15" s="172" t="s">
        <v>19</v>
      </c>
      <c r="F15" s="171"/>
      <c r="G15" s="173"/>
      <c r="H15" s="174"/>
      <c r="I15" s="174"/>
      <c r="J15" s="174"/>
      <c r="K15" s="175"/>
      <c r="L15" s="176" t="s">
        <v>105</v>
      </c>
      <c r="M15" s="177">
        <f>M16+M30+M41+M50</f>
        <v>0</v>
      </c>
      <c r="N15" s="178">
        <f>N16+N30+N41+N50</f>
        <v>0</v>
      </c>
      <c r="O15" s="178">
        <f>O16+O30+O41+O50</f>
        <v>0</v>
      </c>
      <c r="P15" s="178">
        <f t="shared" si="3"/>
        <v>0</v>
      </c>
      <c r="Q15" s="178">
        <f>Q16+Q30+Q41+Q50</f>
        <v>0</v>
      </c>
      <c r="R15" s="178">
        <f>R16+R30+R41+R50</f>
        <v>0</v>
      </c>
      <c r="S15" s="178">
        <f t="shared" si="4"/>
        <v>0</v>
      </c>
      <c r="T15" s="178">
        <f>T16+T30+T41+T50</f>
        <v>0</v>
      </c>
      <c r="U15" s="178">
        <f>U16+U30+U41+U50</f>
        <v>0</v>
      </c>
      <c r="V15" s="178">
        <f t="shared" si="5"/>
        <v>0</v>
      </c>
      <c r="W15" s="178">
        <f t="shared" ref="W15:W21" si="7">P15+S15+V15</f>
        <v>0</v>
      </c>
      <c r="X15" s="178">
        <f t="shared" si="6"/>
        <v>0</v>
      </c>
      <c r="Y15" s="179"/>
    </row>
    <row r="16" spans="1:29" s="159" customFormat="1" x14ac:dyDescent="0.25">
      <c r="A16" s="181">
        <v>1</v>
      </c>
      <c r="B16" s="182" t="s">
        <v>23</v>
      </c>
      <c r="C16" s="182" t="s">
        <v>19</v>
      </c>
      <c r="D16" s="182">
        <v>2</v>
      </c>
      <c r="E16" s="182" t="s">
        <v>19</v>
      </c>
      <c r="F16" s="182" t="s">
        <v>19</v>
      </c>
      <c r="G16" s="183"/>
      <c r="H16" s="589"/>
      <c r="I16" s="589"/>
      <c r="J16" s="589"/>
      <c r="K16" s="590"/>
      <c r="L16" s="184" t="s">
        <v>106</v>
      </c>
      <c r="M16" s="185">
        <f>M17</f>
        <v>0</v>
      </c>
      <c r="N16" s="186">
        <f t="shared" ref="N16:O17" si="8">N17</f>
        <v>0</v>
      </c>
      <c r="O16" s="186">
        <f t="shared" si="8"/>
        <v>0</v>
      </c>
      <c r="P16" s="186">
        <f t="shared" si="3"/>
        <v>0</v>
      </c>
      <c r="Q16" s="186">
        <f t="shared" ref="Q16:R17" si="9">Q17</f>
        <v>0</v>
      </c>
      <c r="R16" s="186">
        <f t="shared" si="9"/>
        <v>0</v>
      </c>
      <c r="S16" s="186">
        <f t="shared" si="4"/>
        <v>0</v>
      </c>
      <c r="T16" s="186">
        <f t="shared" ref="T16:U17" si="10">T17</f>
        <v>0</v>
      </c>
      <c r="U16" s="186">
        <f t="shared" si="10"/>
        <v>0</v>
      </c>
      <c r="V16" s="186">
        <f t="shared" si="5"/>
        <v>0</v>
      </c>
      <c r="W16" s="186">
        <f t="shared" si="7"/>
        <v>0</v>
      </c>
      <c r="X16" s="186">
        <f t="shared" si="6"/>
        <v>0</v>
      </c>
      <c r="Y16" s="158"/>
    </row>
    <row r="17" spans="1:25" s="193" customFormat="1" x14ac:dyDescent="0.25">
      <c r="A17" s="187">
        <v>1</v>
      </c>
      <c r="B17" s="188" t="s">
        <v>23</v>
      </c>
      <c r="C17" s="188" t="s">
        <v>19</v>
      </c>
      <c r="D17" s="188">
        <v>2</v>
      </c>
      <c r="E17" s="188" t="s">
        <v>19</v>
      </c>
      <c r="F17" s="188" t="s">
        <v>19</v>
      </c>
      <c r="G17" s="710" t="s">
        <v>107</v>
      </c>
      <c r="H17" s="703"/>
      <c r="I17" s="703"/>
      <c r="J17" s="703"/>
      <c r="K17" s="703"/>
      <c r="L17" s="189" t="s">
        <v>108</v>
      </c>
      <c r="M17" s="190">
        <f>M18</f>
        <v>0</v>
      </c>
      <c r="N17" s="191">
        <f t="shared" si="8"/>
        <v>0</v>
      </c>
      <c r="O17" s="191">
        <f t="shared" si="8"/>
        <v>0</v>
      </c>
      <c r="P17" s="151">
        <f t="shared" si="3"/>
        <v>0</v>
      </c>
      <c r="Q17" s="191">
        <f t="shared" si="9"/>
        <v>0</v>
      </c>
      <c r="R17" s="191">
        <f t="shared" si="9"/>
        <v>0</v>
      </c>
      <c r="S17" s="151">
        <f t="shared" si="4"/>
        <v>0</v>
      </c>
      <c r="T17" s="191">
        <f t="shared" si="10"/>
        <v>0</v>
      </c>
      <c r="U17" s="191">
        <f t="shared" si="10"/>
        <v>0</v>
      </c>
      <c r="V17" s="151">
        <f t="shared" si="5"/>
        <v>0</v>
      </c>
      <c r="W17" s="191">
        <f t="shared" si="7"/>
        <v>0</v>
      </c>
      <c r="X17" s="191">
        <f t="shared" si="6"/>
        <v>0</v>
      </c>
      <c r="Y17" s="192"/>
    </row>
    <row r="18" spans="1:25" s="193" customFormat="1" x14ac:dyDescent="0.25">
      <c r="A18" s="187">
        <v>1</v>
      </c>
      <c r="B18" s="188" t="s">
        <v>23</v>
      </c>
      <c r="C18" s="188" t="s">
        <v>19</v>
      </c>
      <c r="D18" s="188">
        <v>2</v>
      </c>
      <c r="E18" s="188" t="s">
        <v>19</v>
      </c>
      <c r="F18" s="188" t="s">
        <v>19</v>
      </c>
      <c r="G18" s="708">
        <v>0.20903935185185185</v>
      </c>
      <c r="H18" s="703"/>
      <c r="I18" s="703"/>
      <c r="J18" s="703"/>
      <c r="K18" s="703"/>
      <c r="L18" s="189" t="s">
        <v>109</v>
      </c>
      <c r="M18" s="190">
        <f>M19+M23</f>
        <v>0</v>
      </c>
      <c r="N18" s="191">
        <f>N19+N23</f>
        <v>0</v>
      </c>
      <c r="O18" s="191">
        <f>O19+O23</f>
        <v>0</v>
      </c>
      <c r="P18" s="151">
        <f t="shared" si="3"/>
        <v>0</v>
      </c>
      <c r="Q18" s="191">
        <f>Q19+Q23</f>
        <v>0</v>
      </c>
      <c r="R18" s="191">
        <f>R19+R23</f>
        <v>0</v>
      </c>
      <c r="S18" s="151">
        <f t="shared" si="4"/>
        <v>0</v>
      </c>
      <c r="T18" s="191">
        <f>T19+T23</f>
        <v>0</v>
      </c>
      <c r="U18" s="191">
        <f>U19+U23</f>
        <v>0</v>
      </c>
      <c r="V18" s="151">
        <f t="shared" si="5"/>
        <v>0</v>
      </c>
      <c r="W18" s="191">
        <f t="shared" si="7"/>
        <v>0</v>
      </c>
      <c r="X18" s="191">
        <f t="shared" si="6"/>
        <v>0</v>
      </c>
      <c r="Y18" s="192"/>
    </row>
    <row r="19" spans="1:25" s="193" customFormat="1" x14ac:dyDescent="0.25">
      <c r="A19" s="187">
        <v>1</v>
      </c>
      <c r="B19" s="188" t="s">
        <v>23</v>
      </c>
      <c r="C19" s="188" t="s">
        <v>19</v>
      </c>
      <c r="D19" s="188">
        <v>2</v>
      </c>
      <c r="E19" s="188" t="s">
        <v>19</v>
      </c>
      <c r="F19" s="188" t="s">
        <v>19</v>
      </c>
      <c r="G19" s="702" t="s">
        <v>110</v>
      </c>
      <c r="H19" s="703"/>
      <c r="I19" s="703"/>
      <c r="J19" s="703"/>
      <c r="K19" s="703"/>
      <c r="L19" s="194" t="s">
        <v>111</v>
      </c>
      <c r="M19" s="190">
        <f>M20</f>
        <v>0</v>
      </c>
      <c r="N19" s="191">
        <f t="shared" ref="N19:O20" si="11">N20</f>
        <v>0</v>
      </c>
      <c r="O19" s="191">
        <f t="shared" si="11"/>
        <v>0</v>
      </c>
      <c r="P19" s="151">
        <f t="shared" si="3"/>
        <v>0</v>
      </c>
      <c r="Q19" s="191">
        <f t="shared" ref="Q19:R20" si="12">Q20</f>
        <v>0</v>
      </c>
      <c r="R19" s="191">
        <f t="shared" si="12"/>
        <v>0</v>
      </c>
      <c r="S19" s="151">
        <f t="shared" si="4"/>
        <v>0</v>
      </c>
      <c r="T19" s="191">
        <f t="shared" ref="T19:U20" si="13">T20</f>
        <v>0</v>
      </c>
      <c r="U19" s="191">
        <f t="shared" si="13"/>
        <v>0</v>
      </c>
      <c r="V19" s="151">
        <f t="shared" si="5"/>
        <v>0</v>
      </c>
      <c r="W19" s="191">
        <f t="shared" si="7"/>
        <v>0</v>
      </c>
      <c r="X19" s="191">
        <f t="shared" si="6"/>
        <v>0</v>
      </c>
      <c r="Y19" s="192"/>
    </row>
    <row r="20" spans="1:25" s="193" customFormat="1" x14ac:dyDescent="0.25">
      <c r="A20" s="187">
        <v>1</v>
      </c>
      <c r="B20" s="188" t="s">
        <v>23</v>
      </c>
      <c r="C20" s="188" t="s">
        <v>19</v>
      </c>
      <c r="D20" s="188">
        <v>2</v>
      </c>
      <c r="E20" s="188" t="s">
        <v>19</v>
      </c>
      <c r="F20" s="188" t="s">
        <v>19</v>
      </c>
      <c r="G20" s="702" t="s">
        <v>112</v>
      </c>
      <c r="H20" s="703"/>
      <c r="I20" s="703"/>
      <c r="J20" s="703"/>
      <c r="K20" s="703"/>
      <c r="L20" s="189" t="s">
        <v>113</v>
      </c>
      <c r="M20" s="190">
        <f>M21</f>
        <v>0</v>
      </c>
      <c r="N20" s="191">
        <f t="shared" si="11"/>
        <v>0</v>
      </c>
      <c r="O20" s="191">
        <f t="shared" si="11"/>
        <v>0</v>
      </c>
      <c r="P20" s="151">
        <f t="shared" si="3"/>
        <v>0</v>
      </c>
      <c r="Q20" s="191">
        <f t="shared" si="12"/>
        <v>0</v>
      </c>
      <c r="R20" s="191">
        <f t="shared" si="12"/>
        <v>0</v>
      </c>
      <c r="S20" s="151">
        <f t="shared" si="4"/>
        <v>0</v>
      </c>
      <c r="T20" s="191">
        <f t="shared" si="13"/>
        <v>0</v>
      </c>
      <c r="U20" s="191">
        <f t="shared" si="13"/>
        <v>0</v>
      </c>
      <c r="V20" s="151">
        <f t="shared" si="5"/>
        <v>0</v>
      </c>
      <c r="W20" s="191">
        <f t="shared" si="7"/>
        <v>0</v>
      </c>
      <c r="X20" s="191">
        <f t="shared" si="6"/>
        <v>0</v>
      </c>
      <c r="Y20" s="192"/>
    </row>
    <row r="21" spans="1:25" s="201" customFormat="1" x14ac:dyDescent="0.25">
      <c r="A21" s="195">
        <v>1</v>
      </c>
      <c r="B21" s="588" t="s">
        <v>23</v>
      </c>
      <c r="C21" s="588" t="s">
        <v>19</v>
      </c>
      <c r="D21" s="188">
        <v>2</v>
      </c>
      <c r="E21" s="588" t="s">
        <v>19</v>
      </c>
      <c r="F21" s="588" t="s">
        <v>19</v>
      </c>
      <c r="G21" s="704" t="s">
        <v>114</v>
      </c>
      <c r="H21" s="705"/>
      <c r="I21" s="705"/>
      <c r="J21" s="705"/>
      <c r="K21" s="705"/>
      <c r="L21" s="196" t="s">
        <v>115</v>
      </c>
      <c r="M21" s="197">
        <v>0</v>
      </c>
      <c r="N21" s="198">
        <v>0</v>
      </c>
      <c r="O21" s="198">
        <v>0</v>
      </c>
      <c r="P21" s="151">
        <f t="shared" si="3"/>
        <v>0</v>
      </c>
      <c r="Q21" s="198">
        <v>0</v>
      </c>
      <c r="R21" s="198">
        <v>0</v>
      </c>
      <c r="S21" s="151">
        <f t="shared" si="4"/>
        <v>0</v>
      </c>
      <c r="T21" s="198">
        <v>0</v>
      </c>
      <c r="U21" s="198">
        <v>0</v>
      </c>
      <c r="V21" s="151">
        <f t="shared" si="5"/>
        <v>0</v>
      </c>
      <c r="W21" s="191">
        <f t="shared" si="7"/>
        <v>0</v>
      </c>
      <c r="X21" s="199">
        <f t="shared" si="6"/>
        <v>0</v>
      </c>
      <c r="Y21" s="200"/>
    </row>
    <row r="22" spans="1:25" s="121" customFormat="1" x14ac:dyDescent="0.25">
      <c r="A22" s="202"/>
      <c r="B22" s="202"/>
      <c r="C22" s="203"/>
      <c r="D22" s="204"/>
      <c r="E22" s="204"/>
      <c r="F22" s="601"/>
      <c r="G22" s="706"/>
      <c r="H22" s="707"/>
      <c r="I22" s="707"/>
      <c r="J22" s="707"/>
      <c r="K22" s="707"/>
      <c r="L22" s="205"/>
      <c r="M22" s="206"/>
      <c r="N22" s="202"/>
      <c r="O22" s="202"/>
      <c r="P22" s="202"/>
      <c r="Q22" s="202"/>
      <c r="R22" s="202"/>
      <c r="S22" s="202"/>
      <c r="T22" s="202"/>
      <c r="U22" s="202"/>
      <c r="V22" s="202"/>
      <c r="W22" s="202"/>
      <c r="X22" s="202"/>
      <c r="Y22" s="130"/>
    </row>
    <row r="23" spans="1:25" s="193" customFormat="1" x14ac:dyDescent="0.25">
      <c r="A23" s="187">
        <v>1</v>
      </c>
      <c r="B23" s="188" t="s">
        <v>23</v>
      </c>
      <c r="C23" s="188" t="s">
        <v>19</v>
      </c>
      <c r="D23" s="188">
        <v>2</v>
      </c>
      <c r="E23" s="188" t="s">
        <v>19</v>
      </c>
      <c r="F23" s="188" t="s">
        <v>19</v>
      </c>
      <c r="G23" s="708">
        <v>0.20905092592592592</v>
      </c>
      <c r="H23" s="703"/>
      <c r="I23" s="703"/>
      <c r="J23" s="703"/>
      <c r="K23" s="703"/>
      <c r="L23" s="189" t="s">
        <v>116</v>
      </c>
      <c r="M23" s="190">
        <f>M24</f>
        <v>0</v>
      </c>
      <c r="N23" s="191">
        <f t="shared" ref="N23:O23" si="14">N24</f>
        <v>0</v>
      </c>
      <c r="O23" s="191">
        <f t="shared" si="14"/>
        <v>0</v>
      </c>
      <c r="P23" s="151">
        <f t="shared" ref="P23:P28" si="15">N23+O23</f>
        <v>0</v>
      </c>
      <c r="Q23" s="191">
        <f t="shared" ref="Q23:R23" si="16">Q24</f>
        <v>0</v>
      </c>
      <c r="R23" s="191">
        <f t="shared" si="16"/>
        <v>0</v>
      </c>
      <c r="S23" s="151">
        <f t="shared" ref="S23:S28" si="17">Q23+R23</f>
        <v>0</v>
      </c>
      <c r="T23" s="191">
        <f t="shared" ref="T23:U23" si="18">T24</f>
        <v>0</v>
      </c>
      <c r="U23" s="191">
        <f t="shared" si="18"/>
        <v>0</v>
      </c>
      <c r="V23" s="151">
        <f t="shared" ref="V23:V28" si="19">T23+U23</f>
        <v>0</v>
      </c>
      <c r="W23" s="198">
        <f t="shared" ref="W23:W28" si="20">P23+S23+V23</f>
        <v>0</v>
      </c>
      <c r="X23" s="198">
        <f t="shared" ref="X23:X28" si="21">M23-W23</f>
        <v>0</v>
      </c>
      <c r="Y23" s="192"/>
    </row>
    <row r="24" spans="1:25" s="193" customFormat="1" x14ac:dyDescent="0.25">
      <c r="A24" s="187">
        <v>1</v>
      </c>
      <c r="B24" s="188" t="s">
        <v>23</v>
      </c>
      <c r="C24" s="188" t="s">
        <v>19</v>
      </c>
      <c r="D24" s="188">
        <v>2</v>
      </c>
      <c r="E24" s="188" t="s">
        <v>19</v>
      </c>
      <c r="F24" s="188" t="s">
        <v>19</v>
      </c>
      <c r="G24" s="702" t="s">
        <v>117</v>
      </c>
      <c r="H24" s="703"/>
      <c r="I24" s="703"/>
      <c r="J24" s="703"/>
      <c r="K24" s="703"/>
      <c r="L24" s="189" t="s">
        <v>118</v>
      </c>
      <c r="M24" s="190">
        <f>SUM(M26:M28)</f>
        <v>0</v>
      </c>
      <c r="N24" s="191">
        <f t="shared" ref="N24:O24" si="22">SUM(N26:N28)</f>
        <v>0</v>
      </c>
      <c r="O24" s="191">
        <f t="shared" si="22"/>
        <v>0</v>
      </c>
      <c r="P24" s="151">
        <f t="shared" si="15"/>
        <v>0</v>
      </c>
      <c r="Q24" s="191">
        <f t="shared" ref="Q24:R24" si="23">SUM(Q26:Q28)</f>
        <v>0</v>
      </c>
      <c r="R24" s="191">
        <f t="shared" si="23"/>
        <v>0</v>
      </c>
      <c r="S24" s="151">
        <f t="shared" si="17"/>
        <v>0</v>
      </c>
      <c r="T24" s="191">
        <f t="shared" ref="T24:U24" si="24">SUM(T26:T28)</f>
        <v>0</v>
      </c>
      <c r="U24" s="191">
        <f t="shared" si="24"/>
        <v>0</v>
      </c>
      <c r="V24" s="151">
        <f t="shared" si="19"/>
        <v>0</v>
      </c>
      <c r="W24" s="191">
        <f t="shared" ref="W24:X24" si="25">SUM(W26:W28)</f>
        <v>0</v>
      </c>
      <c r="X24" s="191">
        <f t="shared" si="25"/>
        <v>0</v>
      </c>
      <c r="Y24" s="192"/>
    </row>
    <row r="25" spans="1:25" s="193" customFormat="1" x14ac:dyDescent="0.25">
      <c r="A25" s="187">
        <v>1</v>
      </c>
      <c r="B25" s="188" t="s">
        <v>23</v>
      </c>
      <c r="C25" s="188" t="s">
        <v>19</v>
      </c>
      <c r="D25" s="188">
        <v>2</v>
      </c>
      <c r="E25" s="188" t="s">
        <v>19</v>
      </c>
      <c r="F25" s="188" t="s">
        <v>19</v>
      </c>
      <c r="G25" s="702" t="s">
        <v>119</v>
      </c>
      <c r="H25" s="703"/>
      <c r="I25" s="703"/>
      <c r="J25" s="703"/>
      <c r="K25" s="703"/>
      <c r="L25" s="189" t="s">
        <v>120</v>
      </c>
      <c r="M25" s="190">
        <f>SUM(M26:M28)</f>
        <v>0</v>
      </c>
      <c r="N25" s="191">
        <f t="shared" ref="N25:O25" si="26">SUM(N26:N28)</f>
        <v>0</v>
      </c>
      <c r="O25" s="191">
        <f t="shared" si="26"/>
        <v>0</v>
      </c>
      <c r="P25" s="151">
        <f t="shared" si="15"/>
        <v>0</v>
      </c>
      <c r="Q25" s="191">
        <f t="shared" ref="Q25:R25" si="27">SUM(Q26:Q28)</f>
        <v>0</v>
      </c>
      <c r="R25" s="191">
        <f t="shared" si="27"/>
        <v>0</v>
      </c>
      <c r="S25" s="151">
        <f t="shared" si="17"/>
        <v>0</v>
      </c>
      <c r="T25" s="191">
        <f t="shared" ref="T25:U25" si="28">SUM(T26:T28)</f>
        <v>0</v>
      </c>
      <c r="U25" s="191">
        <f t="shared" si="28"/>
        <v>0</v>
      </c>
      <c r="V25" s="151">
        <f t="shared" si="19"/>
        <v>0</v>
      </c>
      <c r="W25" s="191">
        <f t="shared" ref="W25:X25" si="29">SUM(W26:W28)</f>
        <v>0</v>
      </c>
      <c r="X25" s="191">
        <f t="shared" si="29"/>
        <v>0</v>
      </c>
      <c r="Y25" s="192"/>
    </row>
    <row r="26" spans="1:25" s="201" customFormat="1" x14ac:dyDescent="0.25">
      <c r="A26" s="195">
        <v>1</v>
      </c>
      <c r="B26" s="188" t="s">
        <v>23</v>
      </c>
      <c r="C26" s="188" t="s">
        <v>19</v>
      </c>
      <c r="D26" s="188">
        <v>2</v>
      </c>
      <c r="E26" s="188" t="s">
        <v>19</v>
      </c>
      <c r="F26" s="188" t="s">
        <v>19</v>
      </c>
      <c r="G26" s="704" t="s">
        <v>121</v>
      </c>
      <c r="H26" s="705"/>
      <c r="I26" s="705"/>
      <c r="J26" s="705"/>
      <c r="K26" s="705"/>
      <c r="L26" s="196" t="s">
        <v>122</v>
      </c>
      <c r="M26" s="197">
        <v>0</v>
      </c>
      <c r="N26" s="198">
        <v>0</v>
      </c>
      <c r="O26" s="198">
        <v>0</v>
      </c>
      <c r="P26" s="151">
        <f t="shared" si="15"/>
        <v>0</v>
      </c>
      <c r="Q26" s="198">
        <v>0</v>
      </c>
      <c r="R26" s="198">
        <v>0</v>
      </c>
      <c r="S26" s="151">
        <f t="shared" si="17"/>
        <v>0</v>
      </c>
      <c r="T26" s="198">
        <v>0</v>
      </c>
      <c r="U26" s="198">
        <v>0</v>
      </c>
      <c r="V26" s="151">
        <f t="shared" si="19"/>
        <v>0</v>
      </c>
      <c r="W26" s="198">
        <f t="shared" si="20"/>
        <v>0</v>
      </c>
      <c r="X26" s="207">
        <f t="shared" si="21"/>
        <v>0</v>
      </c>
      <c r="Y26" s="200"/>
    </row>
    <row r="27" spans="1:25" s="201" customFormat="1" x14ac:dyDescent="0.25">
      <c r="A27" s="195">
        <v>1</v>
      </c>
      <c r="B27" s="188" t="s">
        <v>23</v>
      </c>
      <c r="C27" s="188" t="s">
        <v>19</v>
      </c>
      <c r="D27" s="188">
        <v>2</v>
      </c>
      <c r="E27" s="188" t="s">
        <v>19</v>
      </c>
      <c r="F27" s="188" t="s">
        <v>19</v>
      </c>
      <c r="G27" s="704" t="s">
        <v>123</v>
      </c>
      <c r="H27" s="713"/>
      <c r="I27" s="713"/>
      <c r="J27" s="713"/>
      <c r="K27" s="713"/>
      <c r="L27" s="196" t="s">
        <v>124</v>
      </c>
      <c r="M27" s="197">
        <v>0</v>
      </c>
      <c r="N27" s="198">
        <v>0</v>
      </c>
      <c r="O27" s="198">
        <v>0</v>
      </c>
      <c r="P27" s="151">
        <f t="shared" si="15"/>
        <v>0</v>
      </c>
      <c r="Q27" s="198">
        <v>0</v>
      </c>
      <c r="R27" s="198">
        <v>0</v>
      </c>
      <c r="S27" s="151">
        <f t="shared" si="17"/>
        <v>0</v>
      </c>
      <c r="T27" s="198">
        <v>0</v>
      </c>
      <c r="U27" s="198">
        <v>0</v>
      </c>
      <c r="V27" s="151">
        <f t="shared" si="19"/>
        <v>0</v>
      </c>
      <c r="W27" s="198">
        <f t="shared" si="20"/>
        <v>0</v>
      </c>
      <c r="X27" s="207">
        <f t="shared" si="21"/>
        <v>0</v>
      </c>
      <c r="Y27" s="200"/>
    </row>
    <row r="28" spans="1:25" s="201" customFormat="1" x14ac:dyDescent="0.25">
      <c r="A28" s="195">
        <v>1</v>
      </c>
      <c r="B28" s="188" t="s">
        <v>23</v>
      </c>
      <c r="C28" s="188" t="s">
        <v>19</v>
      </c>
      <c r="D28" s="188">
        <v>2</v>
      </c>
      <c r="E28" s="188" t="s">
        <v>19</v>
      </c>
      <c r="F28" s="188" t="s">
        <v>19</v>
      </c>
      <c r="G28" s="704" t="s">
        <v>125</v>
      </c>
      <c r="H28" s="713"/>
      <c r="I28" s="713"/>
      <c r="J28" s="713"/>
      <c r="K28" s="713"/>
      <c r="L28" s="196" t="s">
        <v>126</v>
      </c>
      <c r="M28" s="197">
        <v>0</v>
      </c>
      <c r="N28" s="198">
        <v>0</v>
      </c>
      <c r="O28" s="198">
        <v>0</v>
      </c>
      <c r="P28" s="151">
        <f t="shared" si="15"/>
        <v>0</v>
      </c>
      <c r="Q28" s="198">
        <v>0</v>
      </c>
      <c r="R28" s="198">
        <v>0</v>
      </c>
      <c r="S28" s="151">
        <f t="shared" si="17"/>
        <v>0</v>
      </c>
      <c r="T28" s="198">
        <v>0</v>
      </c>
      <c r="U28" s="198">
        <v>0</v>
      </c>
      <c r="V28" s="151">
        <f t="shared" si="19"/>
        <v>0</v>
      </c>
      <c r="W28" s="198">
        <f t="shared" si="20"/>
        <v>0</v>
      </c>
      <c r="X28" s="207">
        <f t="shared" si="21"/>
        <v>0</v>
      </c>
      <c r="Y28" s="200"/>
    </row>
    <row r="29" spans="1:25" s="121" customFormat="1" x14ac:dyDescent="0.25">
      <c r="A29" s="202"/>
      <c r="B29" s="202"/>
      <c r="C29" s="203"/>
      <c r="D29" s="202"/>
      <c r="E29" s="202"/>
      <c r="F29" s="601"/>
      <c r="G29" s="208"/>
      <c r="H29" s="144"/>
      <c r="I29" s="144"/>
      <c r="J29" s="144"/>
      <c r="K29" s="209"/>
      <c r="L29" s="205"/>
      <c r="M29" s="206"/>
      <c r="N29" s="202"/>
      <c r="O29" s="202"/>
      <c r="P29" s="202"/>
      <c r="Q29" s="202"/>
      <c r="R29" s="202"/>
      <c r="S29" s="202"/>
      <c r="T29" s="202"/>
      <c r="U29" s="202"/>
      <c r="V29" s="202"/>
      <c r="W29" s="202"/>
      <c r="X29" s="202"/>
      <c r="Y29" s="130"/>
    </row>
    <row r="30" spans="1:25" s="216" customFormat="1" x14ac:dyDescent="0.25">
      <c r="A30" s="210">
        <v>1</v>
      </c>
      <c r="B30" s="182" t="s">
        <v>23</v>
      </c>
      <c r="C30" s="182" t="s">
        <v>19</v>
      </c>
      <c r="D30" s="182">
        <v>2</v>
      </c>
      <c r="E30" s="182" t="s">
        <v>19</v>
      </c>
      <c r="F30" s="182" t="s">
        <v>20</v>
      </c>
      <c r="G30" s="211"/>
      <c r="H30" s="182"/>
      <c r="I30" s="182"/>
      <c r="J30" s="182"/>
      <c r="K30" s="212"/>
      <c r="L30" s="184" t="s">
        <v>127</v>
      </c>
      <c r="M30" s="213">
        <f>M31</f>
        <v>0</v>
      </c>
      <c r="N30" s="214">
        <f t="shared" ref="N30:O30" si="30">N31</f>
        <v>0</v>
      </c>
      <c r="O30" s="214">
        <f t="shared" si="30"/>
        <v>0</v>
      </c>
      <c r="P30" s="186">
        <f t="shared" ref="P30:P57" si="31">N30+O30</f>
        <v>0</v>
      </c>
      <c r="Q30" s="214">
        <f t="shared" ref="Q30:R30" si="32">Q31</f>
        <v>0</v>
      </c>
      <c r="R30" s="214">
        <f t="shared" si="32"/>
        <v>0</v>
      </c>
      <c r="S30" s="186">
        <f t="shared" ref="S30:S35" si="33">Q30+R30</f>
        <v>0</v>
      </c>
      <c r="T30" s="214">
        <f t="shared" ref="T30:U30" si="34">T31</f>
        <v>0</v>
      </c>
      <c r="U30" s="214">
        <f t="shared" si="34"/>
        <v>0</v>
      </c>
      <c r="V30" s="186">
        <f t="shared" ref="V30:V35" si="35">T30+U30</f>
        <v>0</v>
      </c>
      <c r="W30" s="186">
        <f t="shared" ref="W30:W35" si="36">P30+S30+V30</f>
        <v>0</v>
      </c>
      <c r="X30" s="186">
        <f t="shared" ref="X30:X35" si="37">M30-W30</f>
        <v>0</v>
      </c>
      <c r="Y30" s="215"/>
    </row>
    <row r="31" spans="1:25" s="193" customFormat="1" x14ac:dyDescent="0.25">
      <c r="A31" s="187">
        <v>1</v>
      </c>
      <c r="B31" s="188" t="s">
        <v>23</v>
      </c>
      <c r="C31" s="188" t="s">
        <v>19</v>
      </c>
      <c r="D31" s="188">
        <v>2</v>
      </c>
      <c r="E31" s="188" t="s">
        <v>19</v>
      </c>
      <c r="F31" s="188" t="s">
        <v>20</v>
      </c>
      <c r="G31" s="710" t="s">
        <v>107</v>
      </c>
      <c r="H31" s="703"/>
      <c r="I31" s="703"/>
      <c r="J31" s="703"/>
      <c r="K31" s="703"/>
      <c r="L31" s="189" t="s">
        <v>108</v>
      </c>
      <c r="M31" s="217">
        <f>M32+M37</f>
        <v>0</v>
      </c>
      <c r="N31" s="218">
        <f t="shared" ref="N31:O31" si="38">N32+N37</f>
        <v>0</v>
      </c>
      <c r="O31" s="218">
        <f t="shared" si="38"/>
        <v>0</v>
      </c>
      <c r="P31" s="151">
        <f t="shared" si="31"/>
        <v>0</v>
      </c>
      <c r="Q31" s="218">
        <f t="shared" ref="Q31:R31" si="39">Q32+Q37</f>
        <v>0</v>
      </c>
      <c r="R31" s="218">
        <f t="shared" si="39"/>
        <v>0</v>
      </c>
      <c r="S31" s="151">
        <f t="shared" si="33"/>
        <v>0</v>
      </c>
      <c r="T31" s="218">
        <f t="shared" ref="T31:U31" si="40">T32+T37</f>
        <v>0</v>
      </c>
      <c r="U31" s="218">
        <f t="shared" si="40"/>
        <v>0</v>
      </c>
      <c r="V31" s="151">
        <f t="shared" si="35"/>
        <v>0</v>
      </c>
      <c r="W31" s="191">
        <f t="shared" si="36"/>
        <v>0</v>
      </c>
      <c r="X31" s="191">
        <f t="shared" si="37"/>
        <v>0</v>
      </c>
      <c r="Y31" s="192"/>
    </row>
    <row r="32" spans="1:25" s="121" customFormat="1" x14ac:dyDescent="0.25">
      <c r="A32" s="195">
        <v>1</v>
      </c>
      <c r="B32" s="188" t="s">
        <v>23</v>
      </c>
      <c r="C32" s="188" t="s">
        <v>19</v>
      </c>
      <c r="D32" s="188">
        <v>2</v>
      </c>
      <c r="E32" s="188" t="s">
        <v>19</v>
      </c>
      <c r="F32" s="188" t="s">
        <v>20</v>
      </c>
      <c r="G32" s="711" t="s">
        <v>128</v>
      </c>
      <c r="H32" s="712"/>
      <c r="I32" s="712"/>
      <c r="J32" s="712"/>
      <c r="K32" s="712"/>
      <c r="L32" s="149" t="s">
        <v>116</v>
      </c>
      <c r="M32" s="219">
        <f>M33</f>
        <v>0</v>
      </c>
      <c r="N32" s="220">
        <f t="shared" ref="N32:O34" si="41">N33</f>
        <v>0</v>
      </c>
      <c r="O32" s="220">
        <f t="shared" si="41"/>
        <v>0</v>
      </c>
      <c r="P32" s="151">
        <f t="shared" si="31"/>
        <v>0</v>
      </c>
      <c r="Q32" s="220">
        <f t="shared" ref="Q32:R34" si="42">Q33</f>
        <v>0</v>
      </c>
      <c r="R32" s="220">
        <f t="shared" si="42"/>
        <v>0</v>
      </c>
      <c r="S32" s="151">
        <f t="shared" si="33"/>
        <v>0</v>
      </c>
      <c r="T32" s="220">
        <f t="shared" ref="T32:U34" si="43">T33</f>
        <v>0</v>
      </c>
      <c r="U32" s="220">
        <f t="shared" si="43"/>
        <v>0</v>
      </c>
      <c r="V32" s="151">
        <f t="shared" si="35"/>
        <v>0</v>
      </c>
      <c r="W32" s="191">
        <f t="shared" si="36"/>
        <v>0</v>
      </c>
      <c r="X32" s="191">
        <f t="shared" si="37"/>
        <v>0</v>
      </c>
      <c r="Y32" s="130"/>
    </row>
    <row r="33" spans="1:25" s="121" customFormat="1" x14ac:dyDescent="0.25">
      <c r="A33" s="195">
        <v>1</v>
      </c>
      <c r="B33" s="188" t="s">
        <v>23</v>
      </c>
      <c r="C33" s="188" t="s">
        <v>19</v>
      </c>
      <c r="D33" s="188">
        <v>2</v>
      </c>
      <c r="E33" s="188" t="s">
        <v>19</v>
      </c>
      <c r="F33" s="188" t="s">
        <v>20</v>
      </c>
      <c r="G33" s="711" t="s">
        <v>129</v>
      </c>
      <c r="H33" s="712"/>
      <c r="I33" s="712"/>
      <c r="J33" s="712"/>
      <c r="K33" s="712"/>
      <c r="L33" s="149" t="s">
        <v>118</v>
      </c>
      <c r="M33" s="221">
        <f>M34</f>
        <v>0</v>
      </c>
      <c r="N33" s="198">
        <f t="shared" si="41"/>
        <v>0</v>
      </c>
      <c r="O33" s="198">
        <f t="shared" si="41"/>
        <v>0</v>
      </c>
      <c r="P33" s="151">
        <f t="shared" si="31"/>
        <v>0</v>
      </c>
      <c r="Q33" s="198">
        <f t="shared" si="42"/>
        <v>0</v>
      </c>
      <c r="R33" s="198">
        <f t="shared" si="42"/>
        <v>0</v>
      </c>
      <c r="S33" s="151">
        <f t="shared" si="33"/>
        <v>0</v>
      </c>
      <c r="T33" s="198">
        <f t="shared" si="43"/>
        <v>0</v>
      </c>
      <c r="U33" s="198">
        <f t="shared" si="43"/>
        <v>0</v>
      </c>
      <c r="V33" s="151">
        <f t="shared" si="35"/>
        <v>0</v>
      </c>
      <c r="W33" s="191">
        <f t="shared" si="36"/>
        <v>0</v>
      </c>
      <c r="X33" s="191">
        <f t="shared" si="37"/>
        <v>0</v>
      </c>
      <c r="Y33" s="130"/>
    </row>
    <row r="34" spans="1:25" s="121" customFormat="1" x14ac:dyDescent="0.25">
      <c r="A34" s="195">
        <v>1</v>
      </c>
      <c r="B34" s="188" t="s">
        <v>23</v>
      </c>
      <c r="C34" s="188" t="s">
        <v>19</v>
      </c>
      <c r="D34" s="188">
        <v>2</v>
      </c>
      <c r="E34" s="188" t="s">
        <v>19</v>
      </c>
      <c r="F34" s="188" t="s">
        <v>20</v>
      </c>
      <c r="G34" s="711" t="s">
        <v>119</v>
      </c>
      <c r="H34" s="712"/>
      <c r="I34" s="712"/>
      <c r="J34" s="712"/>
      <c r="K34" s="712"/>
      <c r="L34" s="149" t="s">
        <v>120</v>
      </c>
      <c r="M34" s="221">
        <f>M35</f>
        <v>0</v>
      </c>
      <c r="N34" s="198">
        <f t="shared" si="41"/>
        <v>0</v>
      </c>
      <c r="O34" s="198">
        <f t="shared" si="41"/>
        <v>0</v>
      </c>
      <c r="P34" s="151">
        <f t="shared" si="31"/>
        <v>0</v>
      </c>
      <c r="Q34" s="198">
        <f t="shared" si="42"/>
        <v>0</v>
      </c>
      <c r="R34" s="198">
        <f t="shared" si="42"/>
        <v>0</v>
      </c>
      <c r="S34" s="151">
        <f t="shared" si="33"/>
        <v>0</v>
      </c>
      <c r="T34" s="198">
        <f t="shared" si="43"/>
        <v>0</v>
      </c>
      <c r="U34" s="198">
        <f t="shared" si="43"/>
        <v>0</v>
      </c>
      <c r="V34" s="151">
        <f t="shared" si="35"/>
        <v>0</v>
      </c>
      <c r="W34" s="191">
        <f t="shared" si="36"/>
        <v>0</v>
      </c>
      <c r="X34" s="191">
        <f t="shared" si="37"/>
        <v>0</v>
      </c>
      <c r="Y34" s="130"/>
    </row>
    <row r="35" spans="1:25" s="201" customFormat="1" x14ac:dyDescent="0.25">
      <c r="A35" s="195">
        <v>1</v>
      </c>
      <c r="B35" s="588" t="s">
        <v>23</v>
      </c>
      <c r="C35" s="588" t="s">
        <v>19</v>
      </c>
      <c r="D35" s="588">
        <v>2</v>
      </c>
      <c r="E35" s="588" t="s">
        <v>19</v>
      </c>
      <c r="F35" s="588" t="s">
        <v>20</v>
      </c>
      <c r="G35" s="704" t="s">
        <v>123</v>
      </c>
      <c r="H35" s="713"/>
      <c r="I35" s="713"/>
      <c r="J35" s="713"/>
      <c r="K35" s="713"/>
      <c r="L35" s="196" t="s">
        <v>124</v>
      </c>
      <c r="M35" s="197">
        <v>0</v>
      </c>
      <c r="N35" s="191">
        <v>0</v>
      </c>
      <c r="O35" s="191">
        <v>0</v>
      </c>
      <c r="P35" s="151">
        <f t="shared" si="31"/>
        <v>0</v>
      </c>
      <c r="Q35" s="191">
        <v>0</v>
      </c>
      <c r="R35" s="191">
        <v>0</v>
      </c>
      <c r="S35" s="151">
        <f t="shared" si="33"/>
        <v>0</v>
      </c>
      <c r="T35" s="191">
        <v>0</v>
      </c>
      <c r="U35" s="191">
        <v>0</v>
      </c>
      <c r="V35" s="151">
        <f t="shared" si="35"/>
        <v>0</v>
      </c>
      <c r="W35" s="191">
        <f t="shared" si="36"/>
        <v>0</v>
      </c>
      <c r="X35" s="199">
        <f t="shared" si="37"/>
        <v>0</v>
      </c>
      <c r="Y35" s="200"/>
    </row>
    <row r="36" spans="1:25" s="121" customFormat="1" x14ac:dyDescent="0.25">
      <c r="A36" s="202"/>
      <c r="B36" s="202"/>
      <c r="C36" s="203"/>
      <c r="D36" s="202"/>
      <c r="E36" s="202"/>
      <c r="F36" s="601"/>
      <c r="G36" s="208"/>
      <c r="H36" s="144"/>
      <c r="I36" s="144"/>
      <c r="J36" s="144"/>
      <c r="K36" s="209"/>
      <c r="L36" s="205"/>
      <c r="M36" s="222"/>
      <c r="N36" s="196"/>
      <c r="O36" s="196"/>
      <c r="P36" s="196"/>
      <c r="Q36" s="196"/>
      <c r="R36" s="196"/>
      <c r="S36" s="196"/>
      <c r="T36" s="196"/>
      <c r="U36" s="196"/>
      <c r="V36" s="196"/>
      <c r="W36" s="196"/>
      <c r="X36" s="196"/>
      <c r="Y36" s="130"/>
    </row>
    <row r="37" spans="1:25" s="193" customFormat="1" x14ac:dyDescent="0.25">
      <c r="A37" s="187">
        <v>1</v>
      </c>
      <c r="B37" s="188" t="s">
        <v>23</v>
      </c>
      <c r="C37" s="188" t="s">
        <v>19</v>
      </c>
      <c r="D37" s="188">
        <v>2</v>
      </c>
      <c r="E37" s="188" t="s">
        <v>19</v>
      </c>
      <c r="F37" s="188" t="s">
        <v>20</v>
      </c>
      <c r="G37" s="714" t="s">
        <v>130</v>
      </c>
      <c r="H37" s="715"/>
      <c r="I37" s="715"/>
      <c r="J37" s="715"/>
      <c r="K37" s="716"/>
      <c r="L37" s="189" t="s">
        <v>131</v>
      </c>
      <c r="M37" s="217">
        <f>M38</f>
        <v>0</v>
      </c>
      <c r="N37" s="218">
        <f t="shared" ref="N37:O38" si="44">N38</f>
        <v>0</v>
      </c>
      <c r="O37" s="218">
        <f t="shared" si="44"/>
        <v>0</v>
      </c>
      <c r="P37" s="151">
        <f t="shared" si="31"/>
        <v>0</v>
      </c>
      <c r="Q37" s="218">
        <f t="shared" ref="Q37:R38" si="45">Q38</f>
        <v>0</v>
      </c>
      <c r="R37" s="218">
        <f t="shared" si="45"/>
        <v>0</v>
      </c>
      <c r="S37" s="151">
        <f t="shared" ref="S37:S39" si="46">Q37+R37</f>
        <v>0</v>
      </c>
      <c r="T37" s="218">
        <f t="shared" ref="T37:U38" si="47">T38</f>
        <v>0</v>
      </c>
      <c r="U37" s="218">
        <f t="shared" si="47"/>
        <v>0</v>
      </c>
      <c r="V37" s="151">
        <f t="shared" ref="V37:V39" si="48">T37+U37</f>
        <v>0</v>
      </c>
      <c r="W37" s="191">
        <f t="shared" ref="W37:W39" si="49">P37+S37+V37</f>
        <v>0</v>
      </c>
      <c r="X37" s="191">
        <f t="shared" ref="X37:X39" si="50">M37-W37</f>
        <v>0</v>
      </c>
      <c r="Y37" s="192"/>
    </row>
    <row r="38" spans="1:25" s="193" customFormat="1" x14ac:dyDescent="0.25">
      <c r="A38" s="187">
        <v>1</v>
      </c>
      <c r="B38" s="188" t="s">
        <v>23</v>
      </c>
      <c r="C38" s="188" t="s">
        <v>19</v>
      </c>
      <c r="D38" s="188">
        <v>2</v>
      </c>
      <c r="E38" s="188" t="s">
        <v>19</v>
      </c>
      <c r="F38" s="188" t="s">
        <v>20</v>
      </c>
      <c r="G38" s="714" t="s">
        <v>132</v>
      </c>
      <c r="H38" s="715"/>
      <c r="I38" s="715"/>
      <c r="J38" s="715"/>
      <c r="K38" s="716"/>
      <c r="L38" s="189" t="s">
        <v>133</v>
      </c>
      <c r="M38" s="217">
        <f>M39</f>
        <v>0</v>
      </c>
      <c r="N38" s="218">
        <f t="shared" si="44"/>
        <v>0</v>
      </c>
      <c r="O38" s="218">
        <f t="shared" si="44"/>
        <v>0</v>
      </c>
      <c r="P38" s="151">
        <f t="shared" si="31"/>
        <v>0</v>
      </c>
      <c r="Q38" s="218">
        <f t="shared" si="45"/>
        <v>0</v>
      </c>
      <c r="R38" s="218">
        <f t="shared" si="45"/>
        <v>0</v>
      </c>
      <c r="S38" s="151">
        <f t="shared" si="46"/>
        <v>0</v>
      </c>
      <c r="T38" s="218">
        <f t="shared" si="47"/>
        <v>0</v>
      </c>
      <c r="U38" s="218">
        <f t="shared" si="47"/>
        <v>0</v>
      </c>
      <c r="V38" s="151">
        <f t="shared" si="48"/>
        <v>0</v>
      </c>
      <c r="W38" s="191">
        <f t="shared" si="49"/>
        <v>0</v>
      </c>
      <c r="X38" s="191">
        <f t="shared" si="50"/>
        <v>0</v>
      </c>
      <c r="Y38" s="192"/>
    </row>
    <row r="39" spans="1:25" s="201" customFormat="1" x14ac:dyDescent="0.25">
      <c r="A39" s="195">
        <v>1</v>
      </c>
      <c r="B39" s="588" t="s">
        <v>23</v>
      </c>
      <c r="C39" s="588" t="s">
        <v>19</v>
      </c>
      <c r="D39" s="588">
        <v>2</v>
      </c>
      <c r="E39" s="588" t="s">
        <v>19</v>
      </c>
      <c r="F39" s="588" t="s">
        <v>20</v>
      </c>
      <c r="G39" s="717" t="s">
        <v>134</v>
      </c>
      <c r="H39" s="718"/>
      <c r="I39" s="718"/>
      <c r="J39" s="718"/>
      <c r="K39" s="719"/>
      <c r="L39" s="196" t="s">
        <v>135</v>
      </c>
      <c r="M39" s="223">
        <v>0</v>
      </c>
      <c r="N39" s="191">
        <v>0</v>
      </c>
      <c r="O39" s="191">
        <v>0</v>
      </c>
      <c r="P39" s="151">
        <f t="shared" si="31"/>
        <v>0</v>
      </c>
      <c r="Q39" s="191">
        <v>0</v>
      </c>
      <c r="R39" s="191">
        <v>0</v>
      </c>
      <c r="S39" s="151">
        <f t="shared" si="46"/>
        <v>0</v>
      </c>
      <c r="T39" s="191">
        <v>0</v>
      </c>
      <c r="U39" s="191">
        <v>0</v>
      </c>
      <c r="V39" s="151">
        <f t="shared" si="48"/>
        <v>0</v>
      </c>
      <c r="W39" s="191">
        <f t="shared" si="49"/>
        <v>0</v>
      </c>
      <c r="X39" s="199">
        <f t="shared" si="50"/>
        <v>0</v>
      </c>
      <c r="Y39" s="200"/>
    </row>
    <row r="40" spans="1:25" s="121" customFormat="1" x14ac:dyDescent="0.25">
      <c r="A40" s="195"/>
      <c r="B40" s="224"/>
      <c r="C40" s="203"/>
      <c r="D40" s="202"/>
      <c r="E40" s="202"/>
      <c r="F40" s="601"/>
      <c r="G40" s="208"/>
      <c r="H40" s="144"/>
      <c r="I40" s="144"/>
      <c r="J40" s="144"/>
      <c r="K40" s="209"/>
      <c r="L40" s="205"/>
      <c r="M40" s="222"/>
      <c r="N40" s="202"/>
      <c r="O40" s="202"/>
      <c r="P40" s="202"/>
      <c r="Q40" s="202"/>
      <c r="R40" s="202"/>
      <c r="S40" s="202"/>
      <c r="T40" s="202"/>
      <c r="U40" s="202"/>
      <c r="V40" s="202"/>
      <c r="W40" s="202"/>
      <c r="X40" s="202"/>
      <c r="Y40" s="130"/>
    </row>
    <row r="41" spans="1:25" s="216" customFormat="1" x14ac:dyDescent="0.25">
      <c r="A41" s="210">
        <v>1</v>
      </c>
      <c r="B41" s="182" t="s">
        <v>23</v>
      </c>
      <c r="C41" s="225" t="s">
        <v>19</v>
      </c>
      <c r="D41" s="225">
        <v>2</v>
      </c>
      <c r="E41" s="225" t="s">
        <v>19</v>
      </c>
      <c r="F41" s="225" t="s">
        <v>24</v>
      </c>
      <c r="G41" s="211"/>
      <c r="H41" s="182"/>
      <c r="I41" s="182"/>
      <c r="J41" s="182"/>
      <c r="K41" s="212"/>
      <c r="L41" s="226" t="s">
        <v>136</v>
      </c>
      <c r="M41" s="227">
        <f>M42</f>
        <v>0</v>
      </c>
      <c r="N41" s="228">
        <f t="shared" ref="N41:O44" si="51">N42</f>
        <v>0</v>
      </c>
      <c r="O41" s="228">
        <f t="shared" si="51"/>
        <v>0</v>
      </c>
      <c r="P41" s="186">
        <f t="shared" si="31"/>
        <v>0</v>
      </c>
      <c r="Q41" s="228">
        <f t="shared" ref="Q41:R44" si="52">Q42</f>
        <v>0</v>
      </c>
      <c r="R41" s="228">
        <f t="shared" si="52"/>
        <v>0</v>
      </c>
      <c r="S41" s="186">
        <f t="shared" ref="S41:S48" si="53">Q41+R41</f>
        <v>0</v>
      </c>
      <c r="T41" s="228">
        <f t="shared" ref="T41:U44" si="54">T42</f>
        <v>0</v>
      </c>
      <c r="U41" s="228">
        <f t="shared" si="54"/>
        <v>0</v>
      </c>
      <c r="V41" s="186">
        <f t="shared" ref="V41:V48" si="55">T41+U41</f>
        <v>0</v>
      </c>
      <c r="W41" s="186">
        <f t="shared" ref="W41:W48" si="56">P41+S41+V41</f>
        <v>0</v>
      </c>
      <c r="X41" s="186">
        <f t="shared" ref="X41:X48" si="57">M41-W41</f>
        <v>0</v>
      </c>
      <c r="Y41" s="215"/>
    </row>
    <row r="42" spans="1:25" s="201" customFormat="1" x14ac:dyDescent="0.25">
      <c r="A42" s="195">
        <v>1</v>
      </c>
      <c r="B42" s="188" t="s">
        <v>23</v>
      </c>
      <c r="C42" s="188" t="s">
        <v>19</v>
      </c>
      <c r="D42" s="188">
        <v>2</v>
      </c>
      <c r="E42" s="188" t="s">
        <v>19</v>
      </c>
      <c r="F42" s="188" t="s">
        <v>24</v>
      </c>
      <c r="G42" s="710" t="s">
        <v>107</v>
      </c>
      <c r="H42" s="703"/>
      <c r="I42" s="703"/>
      <c r="J42" s="703"/>
      <c r="K42" s="703"/>
      <c r="L42" s="189" t="s">
        <v>108</v>
      </c>
      <c r="M42" s="217">
        <f>M43</f>
        <v>0</v>
      </c>
      <c r="N42" s="218">
        <f t="shared" si="51"/>
        <v>0</v>
      </c>
      <c r="O42" s="218">
        <f t="shared" si="51"/>
        <v>0</v>
      </c>
      <c r="P42" s="151">
        <f t="shared" si="31"/>
        <v>0</v>
      </c>
      <c r="Q42" s="218">
        <f t="shared" si="52"/>
        <v>0</v>
      </c>
      <c r="R42" s="218">
        <f t="shared" si="52"/>
        <v>0</v>
      </c>
      <c r="S42" s="151">
        <f t="shared" si="53"/>
        <v>0</v>
      </c>
      <c r="T42" s="218">
        <f t="shared" si="54"/>
        <v>0</v>
      </c>
      <c r="U42" s="218">
        <f t="shared" si="54"/>
        <v>0</v>
      </c>
      <c r="V42" s="151">
        <f t="shared" si="55"/>
        <v>0</v>
      </c>
      <c r="W42" s="191">
        <f t="shared" si="56"/>
        <v>0</v>
      </c>
      <c r="X42" s="191">
        <f t="shared" si="57"/>
        <v>0</v>
      </c>
      <c r="Y42" s="200"/>
    </row>
    <row r="43" spans="1:25" s="121" customFormat="1" x14ac:dyDescent="0.25">
      <c r="A43" s="195">
        <v>1</v>
      </c>
      <c r="B43" s="188" t="s">
        <v>23</v>
      </c>
      <c r="C43" s="188" t="s">
        <v>19</v>
      </c>
      <c r="D43" s="188">
        <v>2</v>
      </c>
      <c r="E43" s="188" t="s">
        <v>19</v>
      </c>
      <c r="F43" s="188" t="s">
        <v>24</v>
      </c>
      <c r="G43" s="711" t="s">
        <v>128</v>
      </c>
      <c r="H43" s="712"/>
      <c r="I43" s="712"/>
      <c r="J43" s="712"/>
      <c r="K43" s="712"/>
      <c r="L43" s="149" t="s">
        <v>116</v>
      </c>
      <c r="M43" s="219">
        <f>M44</f>
        <v>0</v>
      </c>
      <c r="N43" s="220">
        <f t="shared" si="51"/>
        <v>0</v>
      </c>
      <c r="O43" s="220">
        <f t="shared" si="51"/>
        <v>0</v>
      </c>
      <c r="P43" s="151">
        <f t="shared" si="31"/>
        <v>0</v>
      </c>
      <c r="Q43" s="220">
        <f t="shared" si="52"/>
        <v>0</v>
      </c>
      <c r="R43" s="220">
        <f t="shared" si="52"/>
        <v>0</v>
      </c>
      <c r="S43" s="151">
        <f t="shared" si="53"/>
        <v>0</v>
      </c>
      <c r="T43" s="220">
        <f t="shared" si="54"/>
        <v>0</v>
      </c>
      <c r="U43" s="220">
        <f t="shared" si="54"/>
        <v>0</v>
      </c>
      <c r="V43" s="151">
        <f t="shared" si="55"/>
        <v>0</v>
      </c>
      <c r="W43" s="191">
        <f t="shared" si="56"/>
        <v>0</v>
      </c>
      <c r="X43" s="191">
        <f t="shared" si="57"/>
        <v>0</v>
      </c>
      <c r="Y43" s="130"/>
    </row>
    <row r="44" spans="1:25" s="121" customFormat="1" x14ac:dyDescent="0.25">
      <c r="A44" s="195">
        <v>1</v>
      </c>
      <c r="B44" s="188" t="s">
        <v>23</v>
      </c>
      <c r="C44" s="188" t="s">
        <v>19</v>
      </c>
      <c r="D44" s="188">
        <v>2</v>
      </c>
      <c r="E44" s="188" t="s">
        <v>19</v>
      </c>
      <c r="F44" s="188" t="s">
        <v>24</v>
      </c>
      <c r="G44" s="711" t="s">
        <v>129</v>
      </c>
      <c r="H44" s="712"/>
      <c r="I44" s="712"/>
      <c r="J44" s="712"/>
      <c r="K44" s="712"/>
      <c r="L44" s="149" t="s">
        <v>118</v>
      </c>
      <c r="M44" s="221">
        <f>M45</f>
        <v>0</v>
      </c>
      <c r="N44" s="198">
        <f t="shared" si="51"/>
        <v>0</v>
      </c>
      <c r="O44" s="198">
        <f t="shared" si="51"/>
        <v>0</v>
      </c>
      <c r="P44" s="151">
        <f t="shared" si="31"/>
        <v>0</v>
      </c>
      <c r="Q44" s="198">
        <f t="shared" si="52"/>
        <v>0</v>
      </c>
      <c r="R44" s="198">
        <f t="shared" si="52"/>
        <v>0</v>
      </c>
      <c r="S44" s="151">
        <f t="shared" si="53"/>
        <v>0</v>
      </c>
      <c r="T44" s="198">
        <f t="shared" si="54"/>
        <v>0</v>
      </c>
      <c r="U44" s="198">
        <f t="shared" si="54"/>
        <v>0</v>
      </c>
      <c r="V44" s="151">
        <f t="shared" si="55"/>
        <v>0</v>
      </c>
      <c r="W44" s="191">
        <f t="shared" si="56"/>
        <v>0</v>
      </c>
      <c r="X44" s="191">
        <f t="shared" si="57"/>
        <v>0</v>
      </c>
      <c r="Y44" s="130"/>
    </row>
    <row r="45" spans="1:25" s="121" customFormat="1" x14ac:dyDescent="0.25">
      <c r="A45" s="195">
        <v>1</v>
      </c>
      <c r="B45" s="188" t="s">
        <v>23</v>
      </c>
      <c r="C45" s="188" t="s">
        <v>19</v>
      </c>
      <c r="D45" s="188">
        <v>2</v>
      </c>
      <c r="E45" s="188" t="s">
        <v>19</v>
      </c>
      <c r="F45" s="188" t="s">
        <v>24</v>
      </c>
      <c r="G45" s="711" t="s">
        <v>119</v>
      </c>
      <c r="H45" s="712"/>
      <c r="I45" s="712"/>
      <c r="J45" s="712"/>
      <c r="K45" s="712"/>
      <c r="L45" s="149" t="s">
        <v>120</v>
      </c>
      <c r="M45" s="221">
        <f>SUM(M46:M48)</f>
        <v>0</v>
      </c>
      <c r="N45" s="198">
        <f t="shared" ref="N45:O45" si="58">SUM(N46:N48)</f>
        <v>0</v>
      </c>
      <c r="O45" s="198">
        <f t="shared" si="58"/>
        <v>0</v>
      </c>
      <c r="P45" s="151">
        <f t="shared" si="31"/>
        <v>0</v>
      </c>
      <c r="Q45" s="198">
        <f t="shared" ref="Q45:R45" si="59">SUM(Q46:Q48)</f>
        <v>0</v>
      </c>
      <c r="R45" s="198">
        <f t="shared" si="59"/>
        <v>0</v>
      </c>
      <c r="S45" s="151">
        <f t="shared" si="53"/>
        <v>0</v>
      </c>
      <c r="T45" s="198">
        <f t="shared" ref="T45:U45" si="60">SUM(T46:T48)</f>
        <v>0</v>
      </c>
      <c r="U45" s="198">
        <f t="shared" si="60"/>
        <v>0</v>
      </c>
      <c r="V45" s="151">
        <f t="shared" si="55"/>
        <v>0</v>
      </c>
      <c r="W45" s="191">
        <f t="shared" si="56"/>
        <v>0</v>
      </c>
      <c r="X45" s="191">
        <f t="shared" si="57"/>
        <v>0</v>
      </c>
      <c r="Y45" s="130"/>
    </row>
    <row r="46" spans="1:25" s="121" customFormat="1" x14ac:dyDescent="0.25">
      <c r="A46" s="195">
        <v>1</v>
      </c>
      <c r="B46" s="588" t="s">
        <v>23</v>
      </c>
      <c r="C46" s="588" t="s">
        <v>19</v>
      </c>
      <c r="D46" s="588">
        <v>2</v>
      </c>
      <c r="E46" s="588" t="s">
        <v>19</v>
      </c>
      <c r="F46" s="588" t="s">
        <v>24</v>
      </c>
      <c r="G46" s="722" t="s">
        <v>121</v>
      </c>
      <c r="H46" s="723"/>
      <c r="I46" s="723"/>
      <c r="J46" s="723"/>
      <c r="K46" s="723"/>
      <c r="L46" s="205" t="s">
        <v>137</v>
      </c>
      <c r="M46" s="206">
        <v>0</v>
      </c>
      <c r="N46" s="191">
        <v>0</v>
      </c>
      <c r="O46" s="191">
        <v>0</v>
      </c>
      <c r="P46" s="151">
        <f t="shared" si="31"/>
        <v>0</v>
      </c>
      <c r="Q46" s="191">
        <v>0</v>
      </c>
      <c r="R46" s="191">
        <v>0</v>
      </c>
      <c r="S46" s="151">
        <f t="shared" si="53"/>
        <v>0</v>
      </c>
      <c r="T46" s="191">
        <v>0</v>
      </c>
      <c r="U46" s="191">
        <v>0</v>
      </c>
      <c r="V46" s="151">
        <f t="shared" si="55"/>
        <v>0</v>
      </c>
      <c r="W46" s="191">
        <f t="shared" si="56"/>
        <v>0</v>
      </c>
      <c r="X46" s="199">
        <f t="shared" si="57"/>
        <v>0</v>
      </c>
      <c r="Y46" s="130"/>
    </row>
    <row r="47" spans="1:25" s="121" customFormat="1" x14ac:dyDescent="0.25">
      <c r="A47" s="195">
        <v>1</v>
      </c>
      <c r="B47" s="588" t="s">
        <v>23</v>
      </c>
      <c r="C47" s="588" t="s">
        <v>19</v>
      </c>
      <c r="D47" s="588">
        <v>2</v>
      </c>
      <c r="E47" s="588" t="s">
        <v>19</v>
      </c>
      <c r="F47" s="588" t="s">
        <v>24</v>
      </c>
      <c r="G47" s="722" t="s">
        <v>123</v>
      </c>
      <c r="H47" s="723"/>
      <c r="I47" s="723"/>
      <c r="J47" s="723"/>
      <c r="K47" s="723"/>
      <c r="L47" s="205" t="s">
        <v>124</v>
      </c>
      <c r="M47" s="229">
        <v>0</v>
      </c>
      <c r="N47" s="191">
        <v>0</v>
      </c>
      <c r="O47" s="191">
        <v>0</v>
      </c>
      <c r="P47" s="151">
        <f t="shared" si="31"/>
        <v>0</v>
      </c>
      <c r="Q47" s="191">
        <v>0</v>
      </c>
      <c r="R47" s="191">
        <v>0</v>
      </c>
      <c r="S47" s="151">
        <f t="shared" si="53"/>
        <v>0</v>
      </c>
      <c r="T47" s="191">
        <v>0</v>
      </c>
      <c r="U47" s="191">
        <v>0</v>
      </c>
      <c r="V47" s="151">
        <f t="shared" si="55"/>
        <v>0</v>
      </c>
      <c r="W47" s="191">
        <f t="shared" si="56"/>
        <v>0</v>
      </c>
      <c r="X47" s="199">
        <f t="shared" si="57"/>
        <v>0</v>
      </c>
      <c r="Y47" s="130"/>
    </row>
    <row r="48" spans="1:25" s="121" customFormat="1" x14ac:dyDescent="0.25">
      <c r="A48" s="195">
        <v>1</v>
      </c>
      <c r="B48" s="588" t="s">
        <v>23</v>
      </c>
      <c r="C48" s="588" t="s">
        <v>19</v>
      </c>
      <c r="D48" s="588">
        <v>2</v>
      </c>
      <c r="E48" s="588" t="s">
        <v>19</v>
      </c>
      <c r="F48" s="588" t="s">
        <v>24</v>
      </c>
      <c r="G48" s="722" t="s">
        <v>125</v>
      </c>
      <c r="H48" s="723"/>
      <c r="I48" s="723"/>
      <c r="J48" s="723"/>
      <c r="K48" s="723"/>
      <c r="L48" s="205" t="s">
        <v>126</v>
      </c>
      <c r="M48" s="229">
        <v>0</v>
      </c>
      <c r="N48" s="191">
        <v>0</v>
      </c>
      <c r="O48" s="191">
        <v>0</v>
      </c>
      <c r="P48" s="151">
        <f t="shared" si="31"/>
        <v>0</v>
      </c>
      <c r="Q48" s="191">
        <v>0</v>
      </c>
      <c r="R48" s="191">
        <v>0</v>
      </c>
      <c r="S48" s="151">
        <f t="shared" si="53"/>
        <v>0</v>
      </c>
      <c r="T48" s="191">
        <v>0</v>
      </c>
      <c r="U48" s="191">
        <v>0</v>
      </c>
      <c r="V48" s="151">
        <f t="shared" si="55"/>
        <v>0</v>
      </c>
      <c r="W48" s="191">
        <f t="shared" si="56"/>
        <v>0</v>
      </c>
      <c r="X48" s="199">
        <f t="shared" si="57"/>
        <v>0</v>
      </c>
      <c r="Y48" s="130"/>
    </row>
    <row r="49" spans="1:25" s="121" customFormat="1" x14ac:dyDescent="0.25">
      <c r="A49" s="202"/>
      <c r="B49" s="230"/>
      <c r="C49" s="231"/>
      <c r="D49" s="232"/>
      <c r="E49" s="233"/>
      <c r="F49" s="233"/>
      <c r="G49" s="596"/>
      <c r="H49" s="597"/>
      <c r="I49" s="597"/>
      <c r="J49" s="597"/>
      <c r="K49" s="597"/>
      <c r="L49" s="205"/>
      <c r="M49" s="229"/>
      <c r="N49" s="196"/>
      <c r="O49" s="196"/>
      <c r="P49" s="196"/>
      <c r="Q49" s="196"/>
      <c r="R49" s="196"/>
      <c r="S49" s="196"/>
      <c r="T49" s="196"/>
      <c r="U49" s="196"/>
      <c r="V49" s="196"/>
      <c r="W49" s="196"/>
      <c r="X49" s="196"/>
      <c r="Y49" s="130"/>
    </row>
    <row r="50" spans="1:25" s="159" customFormat="1" x14ac:dyDescent="0.25">
      <c r="A50" s="145">
        <v>1</v>
      </c>
      <c r="B50" s="182" t="s">
        <v>23</v>
      </c>
      <c r="C50" s="182" t="s">
        <v>19</v>
      </c>
      <c r="D50" s="182">
        <v>2</v>
      </c>
      <c r="E50" s="182" t="s">
        <v>19</v>
      </c>
      <c r="F50" s="182" t="s">
        <v>25</v>
      </c>
      <c r="G50" s="720"/>
      <c r="H50" s="721"/>
      <c r="I50" s="721"/>
      <c r="J50" s="721"/>
      <c r="K50" s="721"/>
      <c r="L50" s="184" t="s">
        <v>138</v>
      </c>
      <c r="M50" s="213">
        <f>M51</f>
        <v>0</v>
      </c>
      <c r="N50" s="214">
        <f t="shared" ref="N50:O50" si="61">N51</f>
        <v>0</v>
      </c>
      <c r="O50" s="214">
        <f t="shared" si="61"/>
        <v>0</v>
      </c>
      <c r="P50" s="186">
        <f t="shared" si="31"/>
        <v>0</v>
      </c>
      <c r="Q50" s="214">
        <f t="shared" ref="Q50:R50" si="62">Q51</f>
        <v>0</v>
      </c>
      <c r="R50" s="214">
        <f t="shared" si="62"/>
        <v>0</v>
      </c>
      <c r="S50" s="186">
        <f t="shared" ref="S50:S57" si="63">Q50+R50</f>
        <v>0</v>
      </c>
      <c r="T50" s="214">
        <f t="shared" ref="T50:U50" si="64">T51</f>
        <v>0</v>
      </c>
      <c r="U50" s="214">
        <f t="shared" si="64"/>
        <v>0</v>
      </c>
      <c r="V50" s="186">
        <f t="shared" ref="V50:V57" si="65">T50+U50</f>
        <v>0</v>
      </c>
      <c r="W50" s="186">
        <f t="shared" ref="W50:W57" si="66">P50+S50+V50</f>
        <v>0</v>
      </c>
      <c r="X50" s="186">
        <f t="shared" ref="X50:X57" si="67">M50-W50</f>
        <v>0</v>
      </c>
      <c r="Y50" s="158"/>
    </row>
    <row r="51" spans="1:25" s="193" customFormat="1" x14ac:dyDescent="0.25">
      <c r="A51" s="187">
        <v>1</v>
      </c>
      <c r="B51" s="188" t="s">
        <v>23</v>
      </c>
      <c r="C51" s="188" t="s">
        <v>19</v>
      </c>
      <c r="D51" s="188">
        <v>2</v>
      </c>
      <c r="E51" s="188" t="s">
        <v>19</v>
      </c>
      <c r="F51" s="188" t="s">
        <v>25</v>
      </c>
      <c r="G51" s="710" t="s">
        <v>107</v>
      </c>
      <c r="H51" s="703"/>
      <c r="I51" s="703"/>
      <c r="J51" s="703"/>
      <c r="K51" s="703"/>
      <c r="L51" s="189" t="s">
        <v>108</v>
      </c>
      <c r="M51" s="217">
        <f>M53</f>
        <v>0</v>
      </c>
      <c r="N51" s="218">
        <f t="shared" ref="N51:O51" si="68">N53</f>
        <v>0</v>
      </c>
      <c r="O51" s="218">
        <f t="shared" si="68"/>
        <v>0</v>
      </c>
      <c r="P51" s="151">
        <f t="shared" si="31"/>
        <v>0</v>
      </c>
      <c r="Q51" s="218">
        <f t="shared" ref="Q51:R51" si="69">Q53</f>
        <v>0</v>
      </c>
      <c r="R51" s="218">
        <f t="shared" si="69"/>
        <v>0</v>
      </c>
      <c r="S51" s="151">
        <f t="shared" si="63"/>
        <v>0</v>
      </c>
      <c r="T51" s="218">
        <f t="shared" ref="T51:U51" si="70">T53</f>
        <v>0</v>
      </c>
      <c r="U51" s="218">
        <f t="shared" si="70"/>
        <v>0</v>
      </c>
      <c r="V51" s="151">
        <f t="shared" si="65"/>
        <v>0</v>
      </c>
      <c r="W51" s="191">
        <f t="shared" si="66"/>
        <v>0</v>
      </c>
      <c r="X51" s="191">
        <f t="shared" si="67"/>
        <v>0</v>
      </c>
      <c r="Y51" s="192"/>
    </row>
    <row r="52" spans="1:25" s="121" customFormat="1" x14ac:dyDescent="0.25">
      <c r="A52" s="195">
        <v>1</v>
      </c>
      <c r="B52" s="188" t="s">
        <v>23</v>
      </c>
      <c r="C52" s="188" t="s">
        <v>19</v>
      </c>
      <c r="D52" s="188">
        <v>2</v>
      </c>
      <c r="E52" s="188" t="s">
        <v>19</v>
      </c>
      <c r="F52" s="188" t="s">
        <v>25</v>
      </c>
      <c r="G52" s="702" t="s">
        <v>128</v>
      </c>
      <c r="H52" s="703"/>
      <c r="I52" s="703"/>
      <c r="J52" s="703"/>
      <c r="K52" s="703"/>
      <c r="L52" s="149" t="s">
        <v>116</v>
      </c>
      <c r="M52" s="219">
        <f>M53</f>
        <v>0</v>
      </c>
      <c r="N52" s="220">
        <f t="shared" ref="N52:O53" si="71">N53</f>
        <v>0</v>
      </c>
      <c r="O52" s="220">
        <f t="shared" si="71"/>
        <v>0</v>
      </c>
      <c r="P52" s="151">
        <f t="shared" si="31"/>
        <v>0</v>
      </c>
      <c r="Q52" s="220">
        <f t="shared" ref="Q52:R53" si="72">Q53</f>
        <v>0</v>
      </c>
      <c r="R52" s="220">
        <f t="shared" si="72"/>
        <v>0</v>
      </c>
      <c r="S52" s="151">
        <f t="shared" si="63"/>
        <v>0</v>
      </c>
      <c r="T52" s="220">
        <f t="shared" ref="T52:U53" si="73">T53</f>
        <v>0</v>
      </c>
      <c r="U52" s="220">
        <f t="shared" si="73"/>
        <v>0</v>
      </c>
      <c r="V52" s="151">
        <f t="shared" si="65"/>
        <v>0</v>
      </c>
      <c r="W52" s="191">
        <f t="shared" si="66"/>
        <v>0</v>
      </c>
      <c r="X52" s="191">
        <f t="shared" si="67"/>
        <v>0</v>
      </c>
      <c r="Y52" s="130"/>
    </row>
    <row r="53" spans="1:25" s="121" customFormat="1" x14ac:dyDescent="0.25">
      <c r="A53" s="195">
        <v>1</v>
      </c>
      <c r="B53" s="188" t="s">
        <v>23</v>
      </c>
      <c r="C53" s="188" t="s">
        <v>19</v>
      </c>
      <c r="D53" s="188">
        <v>2</v>
      </c>
      <c r="E53" s="188" t="s">
        <v>19</v>
      </c>
      <c r="F53" s="188" t="s">
        <v>25</v>
      </c>
      <c r="G53" s="702" t="s">
        <v>129</v>
      </c>
      <c r="H53" s="703"/>
      <c r="I53" s="703"/>
      <c r="J53" s="703"/>
      <c r="K53" s="703"/>
      <c r="L53" s="149" t="s">
        <v>118</v>
      </c>
      <c r="M53" s="221">
        <f>M54</f>
        <v>0</v>
      </c>
      <c r="N53" s="198">
        <f t="shared" si="71"/>
        <v>0</v>
      </c>
      <c r="O53" s="198">
        <f t="shared" si="71"/>
        <v>0</v>
      </c>
      <c r="P53" s="151">
        <f t="shared" si="31"/>
        <v>0</v>
      </c>
      <c r="Q53" s="198">
        <f t="shared" si="72"/>
        <v>0</v>
      </c>
      <c r="R53" s="198">
        <f t="shared" si="72"/>
        <v>0</v>
      </c>
      <c r="S53" s="151">
        <f t="shared" si="63"/>
        <v>0</v>
      </c>
      <c r="T53" s="198">
        <f t="shared" si="73"/>
        <v>0</v>
      </c>
      <c r="U53" s="198">
        <f t="shared" si="73"/>
        <v>0</v>
      </c>
      <c r="V53" s="151">
        <f t="shared" si="65"/>
        <v>0</v>
      </c>
      <c r="W53" s="191">
        <f t="shared" si="66"/>
        <v>0</v>
      </c>
      <c r="X53" s="191">
        <f t="shared" si="67"/>
        <v>0</v>
      </c>
      <c r="Y53" s="130"/>
    </row>
    <row r="54" spans="1:25" s="121" customFormat="1" x14ac:dyDescent="0.25">
      <c r="A54" s="195">
        <v>1</v>
      </c>
      <c r="B54" s="188" t="s">
        <v>23</v>
      </c>
      <c r="C54" s="188" t="s">
        <v>19</v>
      </c>
      <c r="D54" s="188">
        <v>2</v>
      </c>
      <c r="E54" s="188" t="s">
        <v>19</v>
      </c>
      <c r="F54" s="188" t="s">
        <v>25</v>
      </c>
      <c r="G54" s="702" t="s">
        <v>119</v>
      </c>
      <c r="H54" s="703"/>
      <c r="I54" s="703"/>
      <c r="J54" s="703"/>
      <c r="K54" s="703"/>
      <c r="L54" s="149" t="s">
        <v>120</v>
      </c>
      <c r="M54" s="221">
        <f>SUM(M55:M57)</f>
        <v>0</v>
      </c>
      <c r="N54" s="198">
        <f t="shared" ref="N54:O54" si="74">SUM(N55:N57)</f>
        <v>0</v>
      </c>
      <c r="O54" s="198">
        <f t="shared" si="74"/>
        <v>0</v>
      </c>
      <c r="P54" s="151">
        <f t="shared" si="31"/>
        <v>0</v>
      </c>
      <c r="Q54" s="198">
        <f t="shared" ref="Q54:R54" si="75">SUM(Q55:Q57)</f>
        <v>0</v>
      </c>
      <c r="R54" s="198">
        <f t="shared" si="75"/>
        <v>0</v>
      </c>
      <c r="S54" s="151">
        <f t="shared" si="63"/>
        <v>0</v>
      </c>
      <c r="T54" s="198">
        <f t="shared" ref="T54:U54" si="76">SUM(T55:T57)</f>
        <v>0</v>
      </c>
      <c r="U54" s="198">
        <f t="shared" si="76"/>
        <v>0</v>
      </c>
      <c r="V54" s="151">
        <f t="shared" si="65"/>
        <v>0</v>
      </c>
      <c r="W54" s="191">
        <f t="shared" si="66"/>
        <v>0</v>
      </c>
      <c r="X54" s="191">
        <f t="shared" si="67"/>
        <v>0</v>
      </c>
      <c r="Y54" s="130"/>
    </row>
    <row r="55" spans="1:25" s="121" customFormat="1" x14ac:dyDescent="0.25">
      <c r="A55" s="195">
        <v>1</v>
      </c>
      <c r="B55" s="588" t="s">
        <v>23</v>
      </c>
      <c r="C55" s="588" t="s">
        <v>19</v>
      </c>
      <c r="D55" s="588">
        <v>2</v>
      </c>
      <c r="E55" s="588" t="s">
        <v>19</v>
      </c>
      <c r="F55" s="588" t="s">
        <v>25</v>
      </c>
      <c r="G55" s="704" t="s">
        <v>121</v>
      </c>
      <c r="H55" s="713"/>
      <c r="I55" s="713"/>
      <c r="J55" s="713"/>
      <c r="K55" s="713"/>
      <c r="L55" s="205" t="s">
        <v>137</v>
      </c>
      <c r="M55" s="206">
        <v>0</v>
      </c>
      <c r="N55" s="191">
        <v>0</v>
      </c>
      <c r="O55" s="191">
        <v>0</v>
      </c>
      <c r="P55" s="151">
        <f t="shared" si="31"/>
        <v>0</v>
      </c>
      <c r="Q55" s="191">
        <v>0</v>
      </c>
      <c r="R55" s="191">
        <v>0</v>
      </c>
      <c r="S55" s="151">
        <f t="shared" si="63"/>
        <v>0</v>
      </c>
      <c r="T55" s="191">
        <v>0</v>
      </c>
      <c r="U55" s="191">
        <v>0</v>
      </c>
      <c r="V55" s="151">
        <f t="shared" si="65"/>
        <v>0</v>
      </c>
      <c r="W55" s="191">
        <f t="shared" si="66"/>
        <v>0</v>
      </c>
      <c r="X55" s="199">
        <f t="shared" si="67"/>
        <v>0</v>
      </c>
      <c r="Y55" s="130"/>
    </row>
    <row r="56" spans="1:25" s="121" customFormat="1" x14ac:dyDescent="0.25">
      <c r="A56" s="195">
        <v>1</v>
      </c>
      <c r="B56" s="588" t="s">
        <v>23</v>
      </c>
      <c r="C56" s="588" t="s">
        <v>19</v>
      </c>
      <c r="D56" s="588">
        <v>2</v>
      </c>
      <c r="E56" s="588" t="s">
        <v>19</v>
      </c>
      <c r="F56" s="588" t="s">
        <v>25</v>
      </c>
      <c r="G56" s="704" t="s">
        <v>139</v>
      </c>
      <c r="H56" s="713"/>
      <c r="I56" s="713"/>
      <c r="J56" s="713"/>
      <c r="K56" s="713"/>
      <c r="L56" s="205" t="s">
        <v>140</v>
      </c>
      <c r="M56" s="229">
        <v>0</v>
      </c>
      <c r="N56" s="191">
        <v>0</v>
      </c>
      <c r="O56" s="191">
        <v>0</v>
      </c>
      <c r="P56" s="151">
        <f t="shared" si="31"/>
        <v>0</v>
      </c>
      <c r="Q56" s="191">
        <v>0</v>
      </c>
      <c r="R56" s="191">
        <v>0</v>
      </c>
      <c r="S56" s="151">
        <f t="shared" si="63"/>
        <v>0</v>
      </c>
      <c r="T56" s="191">
        <v>0</v>
      </c>
      <c r="U56" s="191">
        <v>0</v>
      </c>
      <c r="V56" s="151">
        <f t="shared" si="65"/>
        <v>0</v>
      </c>
      <c r="W56" s="191">
        <f t="shared" si="66"/>
        <v>0</v>
      </c>
      <c r="X56" s="199">
        <f t="shared" si="67"/>
        <v>0</v>
      </c>
      <c r="Y56" s="130"/>
    </row>
    <row r="57" spans="1:25" s="121" customFormat="1" x14ac:dyDescent="0.25">
      <c r="A57" s="195">
        <v>1</v>
      </c>
      <c r="B57" s="588" t="s">
        <v>23</v>
      </c>
      <c r="C57" s="588" t="s">
        <v>19</v>
      </c>
      <c r="D57" s="588">
        <v>2</v>
      </c>
      <c r="E57" s="588" t="s">
        <v>19</v>
      </c>
      <c r="F57" s="588" t="s">
        <v>25</v>
      </c>
      <c r="G57" s="704" t="s">
        <v>125</v>
      </c>
      <c r="H57" s="713"/>
      <c r="I57" s="713"/>
      <c r="J57" s="713"/>
      <c r="K57" s="713"/>
      <c r="L57" s="205" t="s">
        <v>126</v>
      </c>
      <c r="M57" s="229">
        <v>0</v>
      </c>
      <c r="N57" s="191">
        <f t="shared" ref="N57:U57" si="77">N58</f>
        <v>0</v>
      </c>
      <c r="O57" s="191">
        <f t="shared" si="77"/>
        <v>0</v>
      </c>
      <c r="P57" s="151">
        <f t="shared" si="31"/>
        <v>0</v>
      </c>
      <c r="Q57" s="191">
        <f t="shared" si="77"/>
        <v>0</v>
      </c>
      <c r="R57" s="191">
        <f t="shared" si="77"/>
        <v>0</v>
      </c>
      <c r="S57" s="151">
        <f t="shared" si="63"/>
        <v>0</v>
      </c>
      <c r="T57" s="191">
        <f t="shared" si="77"/>
        <v>0</v>
      </c>
      <c r="U57" s="191">
        <f t="shared" si="77"/>
        <v>0</v>
      </c>
      <c r="V57" s="151">
        <f t="shared" si="65"/>
        <v>0</v>
      </c>
      <c r="W57" s="191">
        <f t="shared" si="66"/>
        <v>0</v>
      </c>
      <c r="X57" s="199">
        <f t="shared" si="67"/>
        <v>0</v>
      </c>
      <c r="Y57" s="130"/>
    </row>
    <row r="58" spans="1:25" s="121" customFormat="1" x14ac:dyDescent="0.25">
      <c r="A58" s="196"/>
      <c r="B58" s="234"/>
      <c r="C58" s="235"/>
      <c r="D58" s="235"/>
      <c r="E58" s="235"/>
      <c r="F58" s="235"/>
      <c r="G58" s="724"/>
      <c r="H58" s="725"/>
      <c r="I58" s="725"/>
      <c r="J58" s="725"/>
      <c r="K58" s="725"/>
      <c r="L58" s="205"/>
      <c r="M58" s="229"/>
      <c r="N58" s="202"/>
      <c r="O58" s="202"/>
      <c r="P58" s="202"/>
      <c r="Q58" s="202"/>
      <c r="R58" s="202"/>
      <c r="S58" s="202"/>
      <c r="T58" s="202"/>
      <c r="U58" s="202"/>
      <c r="V58" s="202"/>
      <c r="W58" s="202"/>
      <c r="X58" s="202"/>
      <c r="Y58" s="130"/>
    </row>
    <row r="59" spans="1:25" s="121" customFormat="1" x14ac:dyDescent="0.25">
      <c r="A59" s="196"/>
      <c r="B59" s="236"/>
      <c r="C59" s="236"/>
      <c r="D59" s="236"/>
      <c r="E59" s="236"/>
      <c r="F59" s="237"/>
      <c r="G59" s="726"/>
      <c r="H59" s="727"/>
      <c r="I59" s="727"/>
      <c r="J59" s="727"/>
      <c r="K59" s="727"/>
      <c r="L59" s="205"/>
      <c r="M59" s="229"/>
      <c r="N59" s="202"/>
      <c r="O59" s="202"/>
      <c r="P59" s="202"/>
      <c r="Q59" s="202"/>
      <c r="R59" s="202"/>
      <c r="S59" s="202"/>
      <c r="T59" s="202"/>
      <c r="U59" s="202"/>
      <c r="V59" s="202"/>
      <c r="W59" s="202"/>
      <c r="X59" s="202"/>
      <c r="Y59" s="130"/>
    </row>
    <row r="60" spans="1:25" s="180" customFormat="1" x14ac:dyDescent="0.25">
      <c r="A60" s="171">
        <v>1</v>
      </c>
      <c r="B60" s="172" t="s">
        <v>23</v>
      </c>
      <c r="C60" s="172" t="s">
        <v>19</v>
      </c>
      <c r="D60" s="172">
        <v>2</v>
      </c>
      <c r="E60" s="172" t="s">
        <v>20</v>
      </c>
      <c r="F60" s="238"/>
      <c r="G60" s="728"/>
      <c r="H60" s="729"/>
      <c r="I60" s="729"/>
      <c r="J60" s="729"/>
      <c r="K60" s="729"/>
      <c r="L60" s="176" t="s">
        <v>141</v>
      </c>
      <c r="M60" s="239">
        <f>M61+M107</f>
        <v>12729286369</v>
      </c>
      <c r="N60" s="240">
        <f t="shared" ref="N60:O60" si="78">N61+N107</f>
        <v>4195364607</v>
      </c>
      <c r="O60" s="240">
        <f t="shared" si="78"/>
        <v>1059128159</v>
      </c>
      <c r="P60" s="178">
        <f t="shared" ref="P60:P92" si="79">N60+O60</f>
        <v>5254492766</v>
      </c>
      <c r="Q60" s="240">
        <f t="shared" ref="Q60:R60" si="80">Q61+Q107</f>
        <v>1750370000</v>
      </c>
      <c r="R60" s="240">
        <f t="shared" si="80"/>
        <v>494700000</v>
      </c>
      <c r="S60" s="178">
        <f t="shared" ref="S60:S92" si="81">Q60+R60</f>
        <v>2245070000</v>
      </c>
      <c r="T60" s="240">
        <f t="shared" ref="T60:U60" si="82">T61+T107</f>
        <v>0</v>
      </c>
      <c r="U60" s="240">
        <f t="shared" si="82"/>
        <v>0</v>
      </c>
      <c r="V60" s="178">
        <f t="shared" ref="V60:V92" si="83">T60+U60</f>
        <v>0</v>
      </c>
      <c r="W60" s="178">
        <f t="shared" ref="W60:W92" si="84">P60+S60+V60</f>
        <v>7499562766</v>
      </c>
      <c r="X60" s="178">
        <f t="shared" ref="X60:X105" si="85">M60-W60</f>
        <v>5229723603</v>
      </c>
      <c r="Y60" s="179"/>
    </row>
    <row r="61" spans="1:25" s="159" customFormat="1" x14ac:dyDescent="0.25">
      <c r="A61" s="181">
        <v>1</v>
      </c>
      <c r="B61" s="182" t="s">
        <v>23</v>
      </c>
      <c r="C61" s="182" t="s">
        <v>19</v>
      </c>
      <c r="D61" s="182">
        <v>2</v>
      </c>
      <c r="E61" s="182" t="s">
        <v>20</v>
      </c>
      <c r="F61" s="241" t="s">
        <v>19</v>
      </c>
      <c r="G61" s="730"/>
      <c r="H61" s="731"/>
      <c r="I61" s="731"/>
      <c r="J61" s="731"/>
      <c r="K61" s="731"/>
      <c r="L61" s="184" t="s">
        <v>142</v>
      </c>
      <c r="M61" s="510">
        <f>M62</f>
        <v>8714906369</v>
      </c>
      <c r="N61" s="214">
        <f t="shared" ref="N61:O61" si="86">N62</f>
        <v>4195364607</v>
      </c>
      <c r="O61" s="214">
        <f t="shared" si="86"/>
        <v>1059128159</v>
      </c>
      <c r="P61" s="186">
        <f t="shared" si="79"/>
        <v>5254492766</v>
      </c>
      <c r="Q61" s="214">
        <f t="shared" ref="Q61:R61" si="87">Q62</f>
        <v>0</v>
      </c>
      <c r="R61" s="214">
        <f t="shared" si="87"/>
        <v>0</v>
      </c>
      <c r="S61" s="186">
        <f t="shared" si="81"/>
        <v>0</v>
      </c>
      <c r="T61" s="214">
        <f t="shared" ref="T61:U61" si="88">T62</f>
        <v>0</v>
      </c>
      <c r="U61" s="214">
        <f t="shared" si="88"/>
        <v>0</v>
      </c>
      <c r="V61" s="186">
        <f t="shared" si="83"/>
        <v>0</v>
      </c>
      <c r="W61" s="243">
        <f t="shared" si="84"/>
        <v>5254492766</v>
      </c>
      <c r="X61" s="186">
        <f t="shared" si="85"/>
        <v>3460413603</v>
      </c>
      <c r="Y61" s="158"/>
    </row>
    <row r="62" spans="1:25" s="201" customFormat="1" x14ac:dyDescent="0.25">
      <c r="A62" s="195">
        <v>1</v>
      </c>
      <c r="B62" s="188" t="s">
        <v>23</v>
      </c>
      <c r="C62" s="188" t="s">
        <v>19</v>
      </c>
      <c r="D62" s="188">
        <v>2</v>
      </c>
      <c r="E62" s="188" t="s">
        <v>20</v>
      </c>
      <c r="F62" s="244" t="s">
        <v>19</v>
      </c>
      <c r="G62" s="710" t="s">
        <v>107</v>
      </c>
      <c r="H62" s="703"/>
      <c r="I62" s="703"/>
      <c r="J62" s="703"/>
      <c r="K62" s="703"/>
      <c r="L62" s="189" t="s">
        <v>108</v>
      </c>
      <c r="M62" s="217">
        <f>M63+M95</f>
        <v>8714906369</v>
      </c>
      <c r="N62" s="218">
        <f t="shared" ref="N62" si="89">N63+N95</f>
        <v>4195364607</v>
      </c>
      <c r="O62" s="218">
        <f>O63+O95</f>
        <v>1059128159</v>
      </c>
      <c r="P62" s="151">
        <f t="shared" si="79"/>
        <v>5254492766</v>
      </c>
      <c r="Q62" s="218">
        <f t="shared" ref="Q62:R62" si="90">Q63+Q95</f>
        <v>0</v>
      </c>
      <c r="R62" s="218">
        <f t="shared" si="90"/>
        <v>0</v>
      </c>
      <c r="S62" s="151">
        <f t="shared" si="81"/>
        <v>0</v>
      </c>
      <c r="T62" s="218">
        <f t="shared" ref="T62:U62" si="91">T63+T95</f>
        <v>0</v>
      </c>
      <c r="U62" s="218">
        <f t="shared" si="91"/>
        <v>0</v>
      </c>
      <c r="V62" s="151">
        <f t="shared" si="83"/>
        <v>0</v>
      </c>
      <c r="W62" s="191">
        <f>P62+S62+V62</f>
        <v>5254492766</v>
      </c>
      <c r="X62" s="191">
        <f t="shared" si="85"/>
        <v>3460413603</v>
      </c>
      <c r="Y62" s="200"/>
    </row>
    <row r="63" spans="1:25" s="121" customFormat="1" x14ac:dyDescent="0.25">
      <c r="A63" s="195">
        <v>1</v>
      </c>
      <c r="B63" s="188" t="s">
        <v>23</v>
      </c>
      <c r="C63" s="188" t="s">
        <v>19</v>
      </c>
      <c r="D63" s="188">
        <v>2</v>
      </c>
      <c r="E63" s="188" t="s">
        <v>20</v>
      </c>
      <c r="F63" s="244" t="s">
        <v>19</v>
      </c>
      <c r="G63" s="702" t="s">
        <v>143</v>
      </c>
      <c r="H63" s="703"/>
      <c r="I63" s="703"/>
      <c r="J63" s="703"/>
      <c r="K63" s="703"/>
      <c r="L63" s="149" t="s">
        <v>109</v>
      </c>
      <c r="M63" s="221">
        <f>M64</f>
        <v>7189335539</v>
      </c>
      <c r="N63" s="198">
        <f t="shared" ref="N63" si="92">N64</f>
        <v>3366052889</v>
      </c>
      <c r="O63" s="198">
        <f>O64</f>
        <v>885027785</v>
      </c>
      <c r="P63" s="151">
        <f t="shared" si="79"/>
        <v>4251080674</v>
      </c>
      <c r="Q63" s="198">
        <f t="shared" ref="Q63:R63" si="93">Q64</f>
        <v>0</v>
      </c>
      <c r="R63" s="198">
        <f t="shared" si="93"/>
        <v>0</v>
      </c>
      <c r="S63" s="151">
        <f t="shared" si="81"/>
        <v>0</v>
      </c>
      <c r="T63" s="198">
        <f t="shared" ref="T63:U63" si="94">T64</f>
        <v>0</v>
      </c>
      <c r="U63" s="198">
        <f t="shared" si="94"/>
        <v>0</v>
      </c>
      <c r="V63" s="151">
        <f t="shared" si="83"/>
        <v>0</v>
      </c>
      <c r="W63" s="191">
        <f>P63+S63+V63</f>
        <v>4251080674</v>
      </c>
      <c r="X63" s="191">
        <f t="shared" si="85"/>
        <v>2938254865</v>
      </c>
      <c r="Y63" s="130"/>
    </row>
    <row r="64" spans="1:25" s="121" customFormat="1" x14ac:dyDescent="0.25">
      <c r="A64" s="195">
        <v>1</v>
      </c>
      <c r="B64" s="188" t="s">
        <v>23</v>
      </c>
      <c r="C64" s="188" t="s">
        <v>19</v>
      </c>
      <c r="D64" s="188">
        <v>2</v>
      </c>
      <c r="E64" s="188" t="s">
        <v>20</v>
      </c>
      <c r="F64" s="244" t="s">
        <v>19</v>
      </c>
      <c r="G64" s="702" t="s">
        <v>144</v>
      </c>
      <c r="H64" s="703"/>
      <c r="I64" s="703"/>
      <c r="J64" s="703"/>
      <c r="K64" s="703"/>
      <c r="L64" s="149" t="s">
        <v>145</v>
      </c>
      <c r="M64" s="221">
        <f>M65+M67+M69+M71+M73+M75+M77+M79+M83+M85+M87+M89+M91+M81</f>
        <v>7189335539</v>
      </c>
      <c r="N64" s="198">
        <f t="shared" ref="N64" si="95">N65+N67+N69+N71+N73+N75+N77+N79+N83+N85+N87+N89+N91+N81</f>
        <v>3366052889</v>
      </c>
      <c r="O64" s="198">
        <f>O66+O68+O70+O72+O74+O76+O78+O80+O82+O84+O86+O88+O90+O92</f>
        <v>885027785</v>
      </c>
      <c r="P64" s="151">
        <f t="shared" si="79"/>
        <v>4251080674</v>
      </c>
      <c r="Q64" s="198">
        <f t="shared" ref="Q64:R64" si="96">Q65+Q67+Q69+Q71+Q73+Q75+Q77+Q79+Q83+Q85+Q87+Q89+Q91+Q81</f>
        <v>0</v>
      </c>
      <c r="R64" s="198">
        <f t="shared" si="96"/>
        <v>0</v>
      </c>
      <c r="S64" s="151">
        <f t="shared" si="81"/>
        <v>0</v>
      </c>
      <c r="T64" s="198">
        <f t="shared" ref="T64:U64" si="97">T65+T67+T69+T71+T73+T75+T77+T79+T83+T85+T87+T89+T91+T81</f>
        <v>0</v>
      </c>
      <c r="U64" s="198">
        <f t="shared" si="97"/>
        <v>0</v>
      </c>
      <c r="V64" s="151">
        <f t="shared" si="83"/>
        <v>0</v>
      </c>
      <c r="W64" s="191">
        <f t="shared" si="84"/>
        <v>4251080674</v>
      </c>
      <c r="X64" s="191">
        <f t="shared" si="85"/>
        <v>2938254865</v>
      </c>
      <c r="Y64" s="130"/>
    </row>
    <row r="65" spans="1:25" s="121" customFormat="1" x14ac:dyDescent="0.25">
      <c r="A65" s="195">
        <v>1</v>
      </c>
      <c r="B65" s="188" t="s">
        <v>23</v>
      </c>
      <c r="C65" s="188" t="s">
        <v>19</v>
      </c>
      <c r="D65" s="188">
        <v>2</v>
      </c>
      <c r="E65" s="188" t="s">
        <v>20</v>
      </c>
      <c r="F65" s="244" t="s">
        <v>19</v>
      </c>
      <c r="G65" s="582" t="s">
        <v>146</v>
      </c>
      <c r="H65" s="581"/>
      <c r="I65" s="581"/>
      <c r="J65" s="581"/>
      <c r="K65" s="581"/>
      <c r="L65" s="245" t="s">
        <v>147</v>
      </c>
      <c r="M65" s="605">
        <f>M66</f>
        <v>4164689577</v>
      </c>
      <c r="N65" s="606">
        <f t="shared" ref="N65:O65" si="98">N66</f>
        <v>2010457955</v>
      </c>
      <c r="O65" s="606">
        <f t="shared" si="98"/>
        <v>628311500</v>
      </c>
      <c r="P65" s="607">
        <f t="shared" si="79"/>
        <v>2638769455</v>
      </c>
      <c r="Q65" s="608">
        <f t="shared" ref="Q65:R65" si="99">Q66</f>
        <v>0</v>
      </c>
      <c r="R65" s="608">
        <f t="shared" si="99"/>
        <v>0</v>
      </c>
      <c r="S65" s="609">
        <f t="shared" si="81"/>
        <v>0</v>
      </c>
      <c r="T65" s="608">
        <f t="shared" ref="T65:U65" si="100">T66</f>
        <v>0</v>
      </c>
      <c r="U65" s="608">
        <f t="shared" si="100"/>
        <v>0</v>
      </c>
      <c r="V65" s="609">
        <f t="shared" si="83"/>
        <v>0</v>
      </c>
      <c r="W65" s="191">
        <f t="shared" si="84"/>
        <v>2638769455</v>
      </c>
      <c r="X65" s="191">
        <f t="shared" si="85"/>
        <v>1525920122</v>
      </c>
      <c r="Y65" s="130"/>
    </row>
    <row r="66" spans="1:25" s="613" customFormat="1" x14ac:dyDescent="0.25">
      <c r="A66" s="195">
        <v>1</v>
      </c>
      <c r="B66" s="188" t="s">
        <v>23</v>
      </c>
      <c r="C66" s="188" t="s">
        <v>19</v>
      </c>
      <c r="D66" s="188">
        <v>2</v>
      </c>
      <c r="E66" s="188" t="s">
        <v>20</v>
      </c>
      <c r="F66" s="244"/>
      <c r="G66" s="574"/>
      <c r="H66" s="580"/>
      <c r="I66" s="580"/>
      <c r="J66" s="580"/>
      <c r="K66" s="580"/>
      <c r="L66" s="246" t="s">
        <v>148</v>
      </c>
      <c r="M66" s="610">
        <v>4164689577</v>
      </c>
      <c r="N66" s="611">
        <v>2010457955</v>
      </c>
      <c r="O66" s="611">
        <f>314315600+313995900</f>
        <v>628311500</v>
      </c>
      <c r="P66" s="607">
        <f t="shared" si="79"/>
        <v>2638769455</v>
      </c>
      <c r="Q66" s="612">
        <v>0</v>
      </c>
      <c r="R66" s="612">
        <v>0</v>
      </c>
      <c r="S66" s="609">
        <f t="shared" si="81"/>
        <v>0</v>
      </c>
      <c r="T66" s="612">
        <v>0</v>
      </c>
      <c r="U66" s="612">
        <v>0</v>
      </c>
      <c r="V66" s="609">
        <f t="shared" si="83"/>
        <v>0</v>
      </c>
      <c r="W66" s="199">
        <f t="shared" si="84"/>
        <v>2638769455</v>
      </c>
      <c r="X66" s="199">
        <f>M66-W66</f>
        <v>1525920122</v>
      </c>
      <c r="Y66" s="247"/>
    </row>
    <row r="67" spans="1:25" s="121" customFormat="1" x14ac:dyDescent="0.25">
      <c r="A67" s="195">
        <v>1</v>
      </c>
      <c r="B67" s="188" t="s">
        <v>23</v>
      </c>
      <c r="C67" s="188" t="s">
        <v>19</v>
      </c>
      <c r="D67" s="188">
        <v>2</v>
      </c>
      <c r="E67" s="188" t="s">
        <v>20</v>
      </c>
      <c r="F67" s="244"/>
      <c r="G67" s="572"/>
      <c r="H67" s="581"/>
      <c r="I67" s="581"/>
      <c r="J67" s="581"/>
      <c r="K67" s="581"/>
      <c r="L67" s="245" t="s">
        <v>149</v>
      </c>
      <c r="M67" s="614">
        <f>M68</f>
        <v>1298627375</v>
      </c>
      <c r="N67" s="606">
        <f t="shared" ref="N67:O67" si="101">N68</f>
        <v>586575138</v>
      </c>
      <c r="O67" s="606">
        <f t="shared" si="101"/>
        <v>35022481</v>
      </c>
      <c r="P67" s="607">
        <f t="shared" si="79"/>
        <v>621597619</v>
      </c>
      <c r="Q67" s="606">
        <f t="shared" ref="Q67:R67" si="102">Q68</f>
        <v>0</v>
      </c>
      <c r="R67" s="606">
        <f t="shared" si="102"/>
        <v>0</v>
      </c>
      <c r="S67" s="607">
        <f t="shared" si="81"/>
        <v>0</v>
      </c>
      <c r="T67" s="606">
        <f t="shared" ref="T67:U67" si="103">T68</f>
        <v>0</v>
      </c>
      <c r="U67" s="606">
        <f t="shared" si="103"/>
        <v>0</v>
      </c>
      <c r="V67" s="607">
        <f t="shared" si="83"/>
        <v>0</v>
      </c>
      <c r="W67" s="191">
        <f t="shared" si="84"/>
        <v>621597619</v>
      </c>
      <c r="X67" s="191">
        <f>M67-W67</f>
        <v>677029756</v>
      </c>
      <c r="Y67" s="130"/>
    </row>
    <row r="68" spans="1:25" s="613" customFormat="1" x14ac:dyDescent="0.25">
      <c r="A68" s="195">
        <v>1</v>
      </c>
      <c r="B68" s="588" t="s">
        <v>23</v>
      </c>
      <c r="C68" s="588" t="s">
        <v>19</v>
      </c>
      <c r="D68" s="588">
        <v>2</v>
      </c>
      <c r="E68" s="588" t="s">
        <v>20</v>
      </c>
      <c r="F68" s="244"/>
      <c r="G68" s="574"/>
      <c r="H68" s="580"/>
      <c r="I68" s="580"/>
      <c r="J68" s="580"/>
      <c r="K68" s="580"/>
      <c r="L68" s="246" t="s">
        <v>149</v>
      </c>
      <c r="M68" s="610">
        <v>1298627375</v>
      </c>
      <c r="N68" s="611">
        <v>586575138</v>
      </c>
      <c r="O68" s="611">
        <f>18272600+16749881</f>
        <v>35022481</v>
      </c>
      <c r="P68" s="615">
        <f t="shared" si="79"/>
        <v>621597619</v>
      </c>
      <c r="Q68" s="611">
        <v>0</v>
      </c>
      <c r="R68" s="611">
        <v>0</v>
      </c>
      <c r="S68" s="615">
        <f t="shared" si="81"/>
        <v>0</v>
      </c>
      <c r="T68" s="611">
        <v>0</v>
      </c>
      <c r="U68" s="611">
        <v>0</v>
      </c>
      <c r="V68" s="615">
        <f t="shared" si="83"/>
        <v>0</v>
      </c>
      <c r="W68" s="199">
        <f t="shared" si="84"/>
        <v>621597619</v>
      </c>
      <c r="X68" s="199">
        <f>M68-W68</f>
        <v>677029756</v>
      </c>
      <c r="Y68" s="247"/>
    </row>
    <row r="69" spans="1:25" s="121" customFormat="1" x14ac:dyDescent="0.25">
      <c r="A69" s="195">
        <v>1</v>
      </c>
      <c r="B69" s="188" t="s">
        <v>23</v>
      </c>
      <c r="C69" s="188" t="s">
        <v>19</v>
      </c>
      <c r="D69" s="188">
        <v>2</v>
      </c>
      <c r="E69" s="188" t="s">
        <v>20</v>
      </c>
      <c r="F69" s="244"/>
      <c r="G69" s="572"/>
      <c r="H69" s="581"/>
      <c r="I69" s="581"/>
      <c r="J69" s="581"/>
      <c r="K69" s="581"/>
      <c r="L69" s="245" t="s">
        <v>150</v>
      </c>
      <c r="M69" s="614">
        <f>M70</f>
        <v>473916952</v>
      </c>
      <c r="N69" s="606">
        <f t="shared" ref="N69:O69" si="104">N70</f>
        <v>225861000</v>
      </c>
      <c r="O69" s="606">
        <f t="shared" si="104"/>
        <v>70962232</v>
      </c>
      <c r="P69" s="607">
        <f t="shared" si="79"/>
        <v>296823232</v>
      </c>
      <c r="Q69" s="606">
        <f t="shared" ref="Q69:R69" si="105">Q70</f>
        <v>0</v>
      </c>
      <c r="R69" s="606">
        <f t="shared" si="105"/>
        <v>0</v>
      </c>
      <c r="S69" s="607">
        <f t="shared" si="81"/>
        <v>0</v>
      </c>
      <c r="T69" s="606">
        <f t="shared" ref="T69:U69" si="106">T70</f>
        <v>0</v>
      </c>
      <c r="U69" s="606">
        <f t="shared" si="106"/>
        <v>0</v>
      </c>
      <c r="V69" s="607">
        <f t="shared" si="83"/>
        <v>0</v>
      </c>
      <c r="W69" s="191">
        <f t="shared" si="84"/>
        <v>296823232</v>
      </c>
      <c r="X69" s="191">
        <f t="shared" si="85"/>
        <v>177093720</v>
      </c>
      <c r="Y69" s="130"/>
    </row>
    <row r="70" spans="1:25" s="613" customFormat="1" x14ac:dyDescent="0.25">
      <c r="A70" s="195">
        <v>1</v>
      </c>
      <c r="B70" s="588" t="s">
        <v>23</v>
      </c>
      <c r="C70" s="588" t="s">
        <v>19</v>
      </c>
      <c r="D70" s="588">
        <v>2</v>
      </c>
      <c r="E70" s="588" t="s">
        <v>20</v>
      </c>
      <c r="F70" s="244"/>
      <c r="G70" s="574"/>
      <c r="H70" s="580"/>
      <c r="I70" s="580"/>
      <c r="J70" s="580"/>
      <c r="K70" s="580"/>
      <c r="L70" s="246" t="s">
        <v>151</v>
      </c>
      <c r="M70" s="610">
        <v>473916952</v>
      </c>
      <c r="N70" s="611">
        <v>225861000</v>
      </c>
      <c r="O70" s="611">
        <f>35481116+35481116</f>
        <v>70962232</v>
      </c>
      <c r="P70" s="615">
        <f t="shared" si="79"/>
        <v>296823232</v>
      </c>
      <c r="Q70" s="611">
        <v>0</v>
      </c>
      <c r="R70" s="611">
        <v>0</v>
      </c>
      <c r="S70" s="615">
        <f t="shared" si="81"/>
        <v>0</v>
      </c>
      <c r="T70" s="611">
        <v>0</v>
      </c>
      <c r="U70" s="611">
        <v>0</v>
      </c>
      <c r="V70" s="615">
        <f t="shared" si="83"/>
        <v>0</v>
      </c>
      <c r="W70" s="199">
        <f t="shared" si="84"/>
        <v>296823232</v>
      </c>
      <c r="X70" s="199">
        <f t="shared" si="85"/>
        <v>177093720</v>
      </c>
      <c r="Y70" s="247"/>
    </row>
    <row r="71" spans="1:25" s="121" customFormat="1" x14ac:dyDescent="0.25">
      <c r="A71" s="195">
        <v>1</v>
      </c>
      <c r="B71" s="188" t="s">
        <v>23</v>
      </c>
      <c r="C71" s="188" t="s">
        <v>19</v>
      </c>
      <c r="D71" s="188">
        <v>2</v>
      </c>
      <c r="E71" s="188" t="s">
        <v>20</v>
      </c>
      <c r="F71" s="244"/>
      <c r="G71" s="572"/>
      <c r="H71" s="581"/>
      <c r="I71" s="581"/>
      <c r="J71" s="581"/>
      <c r="K71" s="581"/>
      <c r="L71" s="245" t="s">
        <v>152</v>
      </c>
      <c r="M71" s="614">
        <f>M72</f>
        <v>124000000</v>
      </c>
      <c r="N71" s="606">
        <f t="shared" ref="N71:O71" si="107">N72</f>
        <v>39845646</v>
      </c>
      <c r="O71" s="606">
        <f t="shared" si="107"/>
        <v>3844126</v>
      </c>
      <c r="P71" s="607">
        <f t="shared" si="79"/>
        <v>43689772</v>
      </c>
      <c r="Q71" s="606">
        <f t="shared" ref="Q71:R71" si="108">Q72</f>
        <v>0</v>
      </c>
      <c r="R71" s="606">
        <f t="shared" si="108"/>
        <v>0</v>
      </c>
      <c r="S71" s="607">
        <f t="shared" si="81"/>
        <v>0</v>
      </c>
      <c r="T71" s="606">
        <f t="shared" ref="T71:U71" si="109">T72</f>
        <v>0</v>
      </c>
      <c r="U71" s="606">
        <f t="shared" si="109"/>
        <v>0</v>
      </c>
      <c r="V71" s="607">
        <f t="shared" si="83"/>
        <v>0</v>
      </c>
      <c r="W71" s="191">
        <f t="shared" si="84"/>
        <v>43689772</v>
      </c>
      <c r="X71" s="191">
        <f>M71-W71</f>
        <v>80310228</v>
      </c>
      <c r="Y71" s="130"/>
    </row>
    <row r="72" spans="1:25" s="613" customFormat="1" x14ac:dyDescent="0.25">
      <c r="A72" s="195">
        <v>1</v>
      </c>
      <c r="B72" s="588" t="s">
        <v>23</v>
      </c>
      <c r="C72" s="588" t="s">
        <v>19</v>
      </c>
      <c r="D72" s="588">
        <v>2</v>
      </c>
      <c r="E72" s="588" t="s">
        <v>20</v>
      </c>
      <c r="F72" s="244"/>
      <c r="G72" s="574"/>
      <c r="H72" s="580"/>
      <c r="I72" s="580"/>
      <c r="J72" s="580"/>
      <c r="K72" s="580"/>
      <c r="L72" s="246" t="s">
        <v>152</v>
      </c>
      <c r="M72" s="610">
        <v>124000000</v>
      </c>
      <c r="N72" s="611">
        <v>39845646</v>
      </c>
      <c r="O72" s="611">
        <f>2005634+1838492</f>
        <v>3844126</v>
      </c>
      <c r="P72" s="615">
        <f t="shared" si="79"/>
        <v>43689772</v>
      </c>
      <c r="Q72" s="611">
        <v>0</v>
      </c>
      <c r="R72" s="611">
        <v>0</v>
      </c>
      <c r="S72" s="615">
        <f t="shared" si="81"/>
        <v>0</v>
      </c>
      <c r="T72" s="611">
        <v>0</v>
      </c>
      <c r="U72" s="611">
        <v>0</v>
      </c>
      <c r="V72" s="615">
        <f t="shared" si="83"/>
        <v>0</v>
      </c>
      <c r="W72" s="199">
        <f t="shared" si="84"/>
        <v>43689772</v>
      </c>
      <c r="X72" s="199">
        <f>M72-W72</f>
        <v>80310228</v>
      </c>
      <c r="Y72" s="247"/>
    </row>
    <row r="73" spans="1:25" s="121" customFormat="1" x14ac:dyDescent="0.25">
      <c r="A73" s="195">
        <v>1</v>
      </c>
      <c r="B73" s="188" t="s">
        <v>23</v>
      </c>
      <c r="C73" s="188" t="s">
        <v>19</v>
      </c>
      <c r="D73" s="188">
        <v>2</v>
      </c>
      <c r="E73" s="188" t="s">
        <v>20</v>
      </c>
      <c r="F73" s="244"/>
      <c r="G73" s="572"/>
      <c r="H73" s="581"/>
      <c r="I73" s="581"/>
      <c r="J73" s="581"/>
      <c r="K73" s="581"/>
      <c r="L73" s="245" t="s">
        <v>153</v>
      </c>
      <c r="M73" s="614">
        <f>M74</f>
        <v>151999180</v>
      </c>
      <c r="N73" s="606">
        <f t="shared" ref="N73:O73" si="110">N74</f>
        <v>70595000</v>
      </c>
      <c r="O73" s="606">
        <f t="shared" si="110"/>
        <v>18930000</v>
      </c>
      <c r="P73" s="607">
        <f t="shared" si="79"/>
        <v>89525000</v>
      </c>
      <c r="Q73" s="606">
        <f t="shared" ref="Q73:R73" si="111">Q74</f>
        <v>0</v>
      </c>
      <c r="R73" s="606">
        <f t="shared" si="111"/>
        <v>0</v>
      </c>
      <c r="S73" s="607">
        <f t="shared" si="81"/>
        <v>0</v>
      </c>
      <c r="T73" s="606">
        <f t="shared" ref="T73:U73" si="112">T74</f>
        <v>0</v>
      </c>
      <c r="U73" s="606">
        <f t="shared" si="112"/>
        <v>0</v>
      </c>
      <c r="V73" s="607">
        <f t="shared" si="83"/>
        <v>0</v>
      </c>
      <c r="W73" s="191">
        <f t="shared" si="84"/>
        <v>89525000</v>
      </c>
      <c r="X73" s="191">
        <f t="shared" si="85"/>
        <v>62474180</v>
      </c>
      <c r="Y73" s="130"/>
    </row>
    <row r="74" spans="1:25" s="613" customFormat="1" x14ac:dyDescent="0.25">
      <c r="A74" s="195">
        <v>1</v>
      </c>
      <c r="B74" s="188" t="s">
        <v>23</v>
      </c>
      <c r="C74" s="188" t="s">
        <v>19</v>
      </c>
      <c r="D74" s="188">
        <v>2</v>
      </c>
      <c r="E74" s="188" t="s">
        <v>20</v>
      </c>
      <c r="F74" s="244"/>
      <c r="G74" s="574"/>
      <c r="H74" s="580"/>
      <c r="I74" s="580"/>
      <c r="J74" s="580"/>
      <c r="K74" s="580"/>
      <c r="L74" s="246" t="s">
        <v>154</v>
      </c>
      <c r="M74" s="610">
        <v>151999180</v>
      </c>
      <c r="N74" s="611">
        <v>70595000</v>
      </c>
      <c r="O74" s="611">
        <f>9465000+9465000</f>
        <v>18930000</v>
      </c>
      <c r="P74" s="607">
        <f t="shared" si="79"/>
        <v>89525000</v>
      </c>
      <c r="Q74" s="611">
        <v>0</v>
      </c>
      <c r="R74" s="611">
        <v>0</v>
      </c>
      <c r="S74" s="607">
        <f t="shared" si="81"/>
        <v>0</v>
      </c>
      <c r="T74" s="611">
        <v>0</v>
      </c>
      <c r="U74" s="611">
        <v>0</v>
      </c>
      <c r="V74" s="607">
        <f t="shared" si="83"/>
        <v>0</v>
      </c>
      <c r="W74" s="191">
        <f t="shared" si="84"/>
        <v>89525000</v>
      </c>
      <c r="X74" s="199">
        <f t="shared" si="85"/>
        <v>62474180</v>
      </c>
      <c r="Y74" s="247"/>
    </row>
    <row r="75" spans="1:25" s="121" customFormat="1" x14ac:dyDescent="0.25">
      <c r="A75" s="195">
        <v>1</v>
      </c>
      <c r="B75" s="188" t="s">
        <v>23</v>
      </c>
      <c r="C75" s="188" t="s">
        <v>19</v>
      </c>
      <c r="D75" s="188">
        <v>2</v>
      </c>
      <c r="E75" s="188" t="s">
        <v>20</v>
      </c>
      <c r="F75" s="244"/>
      <c r="G75" s="572"/>
      <c r="H75" s="581"/>
      <c r="I75" s="581"/>
      <c r="J75" s="581"/>
      <c r="K75" s="581"/>
      <c r="L75" s="245" t="s">
        <v>155</v>
      </c>
      <c r="M75" s="614">
        <f>M76</f>
        <v>472444960</v>
      </c>
      <c r="N75" s="606">
        <f t="shared" ref="N75:O75" si="113">N76</f>
        <v>235020000</v>
      </c>
      <c r="O75" s="606">
        <f t="shared" si="113"/>
        <v>80940000</v>
      </c>
      <c r="P75" s="607">
        <f t="shared" si="79"/>
        <v>315960000</v>
      </c>
      <c r="Q75" s="606">
        <f t="shared" ref="Q75:R75" si="114">Q76</f>
        <v>0</v>
      </c>
      <c r="R75" s="606">
        <f t="shared" si="114"/>
        <v>0</v>
      </c>
      <c r="S75" s="607">
        <f t="shared" si="81"/>
        <v>0</v>
      </c>
      <c r="T75" s="606">
        <f t="shared" ref="T75:U75" si="115">T76</f>
        <v>0</v>
      </c>
      <c r="U75" s="606">
        <f t="shared" si="115"/>
        <v>0</v>
      </c>
      <c r="V75" s="607">
        <f t="shared" si="83"/>
        <v>0</v>
      </c>
      <c r="W75" s="191">
        <f t="shared" si="84"/>
        <v>315960000</v>
      </c>
      <c r="X75" s="191">
        <f t="shared" si="85"/>
        <v>156484960</v>
      </c>
      <c r="Y75" s="130"/>
    </row>
    <row r="76" spans="1:25" s="613" customFormat="1" x14ac:dyDescent="0.25">
      <c r="A76" s="195">
        <v>1</v>
      </c>
      <c r="B76" s="588" t="s">
        <v>23</v>
      </c>
      <c r="C76" s="588" t="s">
        <v>19</v>
      </c>
      <c r="D76" s="588">
        <v>2</v>
      </c>
      <c r="E76" s="588" t="s">
        <v>20</v>
      </c>
      <c r="F76" s="244"/>
      <c r="G76" s="574"/>
      <c r="H76" s="580"/>
      <c r="I76" s="580"/>
      <c r="J76" s="580"/>
      <c r="K76" s="580"/>
      <c r="L76" s="246" t="s">
        <v>156</v>
      </c>
      <c r="M76" s="610">
        <v>472444960</v>
      </c>
      <c r="N76" s="611">
        <v>235020000</v>
      </c>
      <c r="O76" s="611">
        <f>40470000+40470000</f>
        <v>80940000</v>
      </c>
      <c r="P76" s="615">
        <f t="shared" si="79"/>
        <v>315960000</v>
      </c>
      <c r="Q76" s="611">
        <v>0</v>
      </c>
      <c r="R76" s="611">
        <v>0</v>
      </c>
      <c r="S76" s="615">
        <f t="shared" si="81"/>
        <v>0</v>
      </c>
      <c r="T76" s="611">
        <v>0</v>
      </c>
      <c r="U76" s="611">
        <v>0</v>
      </c>
      <c r="V76" s="615">
        <f t="shared" si="83"/>
        <v>0</v>
      </c>
      <c r="W76" s="199">
        <f t="shared" si="84"/>
        <v>315960000</v>
      </c>
      <c r="X76" s="199">
        <f t="shared" si="85"/>
        <v>156484960</v>
      </c>
      <c r="Y76" s="247"/>
    </row>
    <row r="77" spans="1:25" s="121" customFormat="1" x14ac:dyDescent="0.25">
      <c r="A77" s="195">
        <v>1</v>
      </c>
      <c r="B77" s="188" t="s">
        <v>23</v>
      </c>
      <c r="C77" s="188" t="s">
        <v>19</v>
      </c>
      <c r="D77" s="188">
        <v>2</v>
      </c>
      <c r="E77" s="188" t="s">
        <v>20</v>
      </c>
      <c r="F77" s="244"/>
      <c r="G77" s="572"/>
      <c r="H77" s="581"/>
      <c r="I77" s="581"/>
      <c r="J77" s="581"/>
      <c r="K77" s="581"/>
      <c r="L77" s="245" t="s">
        <v>157</v>
      </c>
      <c r="M77" s="614">
        <f>M78</f>
        <v>0</v>
      </c>
      <c r="N77" s="606">
        <f t="shared" ref="N77:O77" si="116">N78</f>
        <v>0</v>
      </c>
      <c r="O77" s="606">
        <f t="shared" si="116"/>
        <v>0</v>
      </c>
      <c r="P77" s="607">
        <f t="shared" si="79"/>
        <v>0</v>
      </c>
      <c r="Q77" s="606">
        <f t="shared" ref="Q77:R77" si="117">Q78</f>
        <v>0</v>
      </c>
      <c r="R77" s="606">
        <f t="shared" si="117"/>
        <v>0</v>
      </c>
      <c r="S77" s="607">
        <f t="shared" si="81"/>
        <v>0</v>
      </c>
      <c r="T77" s="606">
        <f t="shared" ref="T77:U77" si="118">T78</f>
        <v>0</v>
      </c>
      <c r="U77" s="606">
        <f t="shared" si="118"/>
        <v>0</v>
      </c>
      <c r="V77" s="607">
        <f t="shared" si="83"/>
        <v>0</v>
      </c>
      <c r="W77" s="191">
        <f t="shared" si="84"/>
        <v>0</v>
      </c>
      <c r="X77" s="191"/>
      <c r="Y77" s="130"/>
    </row>
    <row r="78" spans="1:25" s="121" customFormat="1" x14ac:dyDescent="0.25">
      <c r="A78" s="195">
        <v>1</v>
      </c>
      <c r="B78" s="188" t="s">
        <v>23</v>
      </c>
      <c r="C78" s="188" t="s">
        <v>19</v>
      </c>
      <c r="D78" s="188">
        <v>2</v>
      </c>
      <c r="E78" s="188" t="s">
        <v>20</v>
      </c>
      <c r="F78" s="244"/>
      <c r="G78" s="572"/>
      <c r="H78" s="581"/>
      <c r="I78" s="581"/>
      <c r="J78" s="581"/>
      <c r="K78" s="581"/>
      <c r="L78" s="246" t="s">
        <v>157</v>
      </c>
      <c r="M78" s="610">
        <v>0</v>
      </c>
      <c r="N78" s="616"/>
      <c r="O78" s="616">
        <v>0</v>
      </c>
      <c r="P78" s="607">
        <f t="shared" si="79"/>
        <v>0</v>
      </c>
      <c r="Q78" s="616"/>
      <c r="R78" s="616">
        <v>0</v>
      </c>
      <c r="S78" s="607">
        <f t="shared" si="81"/>
        <v>0</v>
      </c>
      <c r="T78" s="616"/>
      <c r="U78" s="616">
        <v>0</v>
      </c>
      <c r="V78" s="607">
        <f t="shared" si="83"/>
        <v>0</v>
      </c>
      <c r="W78" s="191">
        <f t="shared" si="84"/>
        <v>0</v>
      </c>
      <c r="X78" s="191"/>
      <c r="Y78" s="130"/>
    </row>
    <row r="79" spans="1:25" s="121" customFormat="1" x14ac:dyDescent="0.25">
      <c r="A79" s="195">
        <v>1</v>
      </c>
      <c r="B79" s="188" t="s">
        <v>23</v>
      </c>
      <c r="C79" s="188" t="s">
        <v>19</v>
      </c>
      <c r="D79" s="188">
        <v>2</v>
      </c>
      <c r="E79" s="188" t="s">
        <v>20</v>
      </c>
      <c r="F79" s="244"/>
      <c r="G79" s="572"/>
      <c r="H79" s="581"/>
      <c r="I79" s="581"/>
      <c r="J79" s="581"/>
      <c r="K79" s="581"/>
      <c r="L79" s="245" t="s">
        <v>158</v>
      </c>
      <c r="M79" s="614">
        <f>M80</f>
        <v>27842060</v>
      </c>
      <c r="N79" s="606">
        <f t="shared" ref="N79:O79" si="119">N80</f>
        <v>10490000</v>
      </c>
      <c r="O79" s="606">
        <f t="shared" si="119"/>
        <v>2160000</v>
      </c>
      <c r="P79" s="607">
        <f t="shared" si="79"/>
        <v>12650000</v>
      </c>
      <c r="Q79" s="606">
        <f t="shared" ref="Q79:R79" si="120">Q80</f>
        <v>0</v>
      </c>
      <c r="R79" s="606">
        <f t="shared" si="120"/>
        <v>0</v>
      </c>
      <c r="S79" s="607">
        <f t="shared" si="81"/>
        <v>0</v>
      </c>
      <c r="T79" s="606">
        <f t="shared" ref="T79:U79" si="121">T80</f>
        <v>0</v>
      </c>
      <c r="U79" s="606">
        <f t="shared" si="121"/>
        <v>0</v>
      </c>
      <c r="V79" s="607">
        <f t="shared" si="83"/>
        <v>0</v>
      </c>
      <c r="W79" s="191">
        <f t="shared" si="84"/>
        <v>12650000</v>
      </c>
      <c r="X79" s="191">
        <f t="shared" si="85"/>
        <v>15192060</v>
      </c>
      <c r="Y79" s="130"/>
    </row>
    <row r="80" spans="1:25" s="613" customFormat="1" x14ac:dyDescent="0.25">
      <c r="A80" s="195">
        <v>1</v>
      </c>
      <c r="B80" s="588" t="s">
        <v>23</v>
      </c>
      <c r="C80" s="588" t="s">
        <v>19</v>
      </c>
      <c r="D80" s="588">
        <v>2</v>
      </c>
      <c r="E80" s="588" t="s">
        <v>20</v>
      </c>
      <c r="F80" s="244"/>
      <c r="G80" s="574"/>
      <c r="H80" s="580"/>
      <c r="I80" s="580"/>
      <c r="J80" s="580"/>
      <c r="K80" s="580"/>
      <c r="L80" s="246" t="s">
        <v>159</v>
      </c>
      <c r="M80" s="610">
        <v>27842060</v>
      </c>
      <c r="N80" s="611">
        <v>10490000</v>
      </c>
      <c r="O80" s="611">
        <f>1080000+1080000</f>
        <v>2160000</v>
      </c>
      <c r="P80" s="615">
        <f t="shared" si="79"/>
        <v>12650000</v>
      </c>
      <c r="Q80" s="611">
        <v>0</v>
      </c>
      <c r="R80" s="611">
        <v>0</v>
      </c>
      <c r="S80" s="615">
        <f t="shared" si="81"/>
        <v>0</v>
      </c>
      <c r="T80" s="611">
        <v>0</v>
      </c>
      <c r="U80" s="611">
        <v>0</v>
      </c>
      <c r="V80" s="615">
        <f t="shared" si="83"/>
        <v>0</v>
      </c>
      <c r="W80" s="199">
        <f t="shared" si="84"/>
        <v>12650000</v>
      </c>
      <c r="X80" s="199">
        <f t="shared" si="85"/>
        <v>15192060</v>
      </c>
      <c r="Y80" s="247"/>
    </row>
    <row r="81" spans="1:25" s="121" customFormat="1" x14ac:dyDescent="0.25">
      <c r="A81" s="195">
        <v>1</v>
      </c>
      <c r="B81" s="188" t="s">
        <v>23</v>
      </c>
      <c r="C81" s="188" t="s">
        <v>19</v>
      </c>
      <c r="D81" s="188">
        <v>2</v>
      </c>
      <c r="E81" s="188" t="s">
        <v>20</v>
      </c>
      <c r="F81" s="244"/>
      <c r="G81" s="572"/>
      <c r="H81" s="581"/>
      <c r="I81" s="581"/>
      <c r="J81" s="581"/>
      <c r="K81" s="581"/>
      <c r="L81" s="245" t="s">
        <v>160</v>
      </c>
      <c r="M81" s="614">
        <f>M82</f>
        <v>94324060</v>
      </c>
      <c r="N81" s="606">
        <f t="shared" ref="N81:O81" si="122">N82</f>
        <v>29818333</v>
      </c>
      <c r="O81" s="606">
        <f t="shared" si="122"/>
        <v>2424583</v>
      </c>
      <c r="P81" s="607">
        <f t="shared" si="79"/>
        <v>32242916</v>
      </c>
      <c r="Q81" s="606">
        <f t="shared" ref="Q81:R81" si="123">Q82</f>
        <v>0</v>
      </c>
      <c r="R81" s="606">
        <f t="shared" si="123"/>
        <v>0</v>
      </c>
      <c r="S81" s="607">
        <f t="shared" si="81"/>
        <v>0</v>
      </c>
      <c r="T81" s="606">
        <f t="shared" ref="T81:U81" si="124">T82</f>
        <v>0</v>
      </c>
      <c r="U81" s="606">
        <f t="shared" si="124"/>
        <v>0</v>
      </c>
      <c r="V81" s="607">
        <f t="shared" si="83"/>
        <v>0</v>
      </c>
      <c r="W81" s="191">
        <f t="shared" si="84"/>
        <v>32242916</v>
      </c>
      <c r="X81" s="191">
        <f>M81-W81</f>
        <v>62081144</v>
      </c>
      <c r="Y81" s="130"/>
    </row>
    <row r="82" spans="1:25" s="613" customFormat="1" x14ac:dyDescent="0.25">
      <c r="A82" s="195">
        <v>1</v>
      </c>
      <c r="B82" s="588" t="s">
        <v>23</v>
      </c>
      <c r="C82" s="588" t="s">
        <v>19</v>
      </c>
      <c r="D82" s="588">
        <v>2</v>
      </c>
      <c r="E82" s="588" t="s">
        <v>20</v>
      </c>
      <c r="F82" s="244"/>
      <c r="G82" s="574"/>
      <c r="H82" s="580"/>
      <c r="I82" s="580"/>
      <c r="J82" s="580"/>
      <c r="K82" s="580"/>
      <c r="L82" s="246" t="s">
        <v>160</v>
      </c>
      <c r="M82" s="610">
        <v>94324060</v>
      </c>
      <c r="N82" s="611">
        <v>29818333</v>
      </c>
      <c r="O82" s="611">
        <f>1265000+1159583</f>
        <v>2424583</v>
      </c>
      <c r="P82" s="615">
        <f t="shared" si="79"/>
        <v>32242916</v>
      </c>
      <c r="Q82" s="611"/>
      <c r="R82" s="611">
        <v>0</v>
      </c>
      <c r="S82" s="615">
        <f t="shared" si="81"/>
        <v>0</v>
      </c>
      <c r="T82" s="611"/>
      <c r="U82" s="611">
        <v>0</v>
      </c>
      <c r="V82" s="615">
        <f t="shared" si="83"/>
        <v>0</v>
      </c>
      <c r="W82" s="199">
        <f t="shared" si="84"/>
        <v>32242916</v>
      </c>
      <c r="X82" s="199">
        <f>M82-W82</f>
        <v>62081144</v>
      </c>
      <c r="Y82" s="247"/>
    </row>
    <row r="83" spans="1:25" s="121" customFormat="1" x14ac:dyDescent="0.25">
      <c r="A83" s="195">
        <v>1</v>
      </c>
      <c r="B83" s="188" t="s">
        <v>23</v>
      </c>
      <c r="C83" s="188" t="s">
        <v>19</v>
      </c>
      <c r="D83" s="188">
        <v>2</v>
      </c>
      <c r="E83" s="188" t="s">
        <v>20</v>
      </c>
      <c r="F83" s="244"/>
      <c r="G83" s="572"/>
      <c r="H83" s="581"/>
      <c r="I83" s="581"/>
      <c r="J83" s="581"/>
      <c r="K83" s="581"/>
      <c r="L83" s="245" t="s">
        <v>161</v>
      </c>
      <c r="M83" s="614">
        <f>M84</f>
        <v>261000365</v>
      </c>
      <c r="N83" s="606">
        <f t="shared" ref="N83:O83" si="125">N84</f>
        <v>122896740</v>
      </c>
      <c r="O83" s="606">
        <f t="shared" si="125"/>
        <v>38672280</v>
      </c>
      <c r="P83" s="607">
        <f t="shared" si="79"/>
        <v>161569020</v>
      </c>
      <c r="Q83" s="606">
        <f t="shared" ref="Q83:R83" si="126">Q84</f>
        <v>0</v>
      </c>
      <c r="R83" s="606">
        <f t="shared" si="126"/>
        <v>0</v>
      </c>
      <c r="S83" s="607">
        <f t="shared" si="81"/>
        <v>0</v>
      </c>
      <c r="T83" s="606">
        <f t="shared" ref="T83:U83" si="127">T84</f>
        <v>0</v>
      </c>
      <c r="U83" s="606">
        <f t="shared" si="127"/>
        <v>0</v>
      </c>
      <c r="V83" s="607">
        <f t="shared" si="83"/>
        <v>0</v>
      </c>
      <c r="W83" s="191">
        <f t="shared" si="84"/>
        <v>161569020</v>
      </c>
      <c r="X83" s="191">
        <f>M83-W83</f>
        <v>99431345</v>
      </c>
      <c r="Y83" s="130"/>
    </row>
    <row r="84" spans="1:25" s="613" customFormat="1" x14ac:dyDescent="0.25">
      <c r="A84" s="195">
        <v>1</v>
      </c>
      <c r="B84" s="588" t="s">
        <v>23</v>
      </c>
      <c r="C84" s="588" t="s">
        <v>19</v>
      </c>
      <c r="D84" s="588">
        <v>2</v>
      </c>
      <c r="E84" s="588" t="s">
        <v>20</v>
      </c>
      <c r="F84" s="244"/>
      <c r="G84" s="574"/>
      <c r="H84" s="580"/>
      <c r="I84" s="580"/>
      <c r="J84" s="580"/>
      <c r="K84" s="580"/>
      <c r="L84" s="246" t="s">
        <v>162</v>
      </c>
      <c r="M84" s="610">
        <v>261000365</v>
      </c>
      <c r="N84" s="611">
        <v>122896740</v>
      </c>
      <c r="O84" s="611">
        <f>19336140+19336140</f>
        <v>38672280</v>
      </c>
      <c r="P84" s="615">
        <f t="shared" si="79"/>
        <v>161569020</v>
      </c>
      <c r="Q84" s="611">
        <v>0</v>
      </c>
      <c r="R84" s="611">
        <v>0</v>
      </c>
      <c r="S84" s="615">
        <f t="shared" si="81"/>
        <v>0</v>
      </c>
      <c r="T84" s="611">
        <v>0</v>
      </c>
      <c r="U84" s="611">
        <v>0</v>
      </c>
      <c r="V84" s="615">
        <f t="shared" si="83"/>
        <v>0</v>
      </c>
      <c r="W84" s="199">
        <f t="shared" si="84"/>
        <v>161569020</v>
      </c>
      <c r="X84" s="199">
        <f t="shared" si="85"/>
        <v>99431345</v>
      </c>
      <c r="Y84" s="247"/>
    </row>
    <row r="85" spans="1:25" s="121" customFormat="1" x14ac:dyDescent="0.25">
      <c r="A85" s="195">
        <v>1</v>
      </c>
      <c r="B85" s="188" t="s">
        <v>23</v>
      </c>
      <c r="C85" s="188" t="s">
        <v>19</v>
      </c>
      <c r="D85" s="188">
        <v>2</v>
      </c>
      <c r="E85" s="188" t="s">
        <v>20</v>
      </c>
      <c r="F85" s="244"/>
      <c r="G85" s="572"/>
      <c r="H85" s="581"/>
      <c r="I85" s="581"/>
      <c r="J85" s="581"/>
      <c r="K85" s="581"/>
      <c r="L85" s="245" t="s">
        <v>163</v>
      </c>
      <c r="M85" s="614">
        <f>M86</f>
        <v>98060772</v>
      </c>
      <c r="N85" s="606">
        <f t="shared" ref="N85:O85" si="128">N86</f>
        <v>31949290</v>
      </c>
      <c r="O85" s="606">
        <f t="shared" si="128"/>
        <v>2914905</v>
      </c>
      <c r="P85" s="607">
        <f t="shared" si="79"/>
        <v>34864195</v>
      </c>
      <c r="Q85" s="606">
        <f t="shared" ref="Q85:R85" si="129">Q86</f>
        <v>0</v>
      </c>
      <c r="R85" s="606">
        <f t="shared" si="129"/>
        <v>0</v>
      </c>
      <c r="S85" s="607">
        <f t="shared" si="81"/>
        <v>0</v>
      </c>
      <c r="T85" s="606">
        <f t="shared" ref="T85:U85" si="130">T86</f>
        <v>0</v>
      </c>
      <c r="U85" s="606">
        <f t="shared" si="130"/>
        <v>0</v>
      </c>
      <c r="V85" s="607">
        <f t="shared" si="83"/>
        <v>0</v>
      </c>
      <c r="W85" s="191">
        <f t="shared" si="84"/>
        <v>34864195</v>
      </c>
      <c r="X85" s="191">
        <f>M85-W85</f>
        <v>63196577</v>
      </c>
      <c r="Y85" s="130"/>
    </row>
    <row r="86" spans="1:25" s="613" customFormat="1" x14ac:dyDescent="0.25">
      <c r="A86" s="195">
        <v>1</v>
      </c>
      <c r="B86" s="588" t="s">
        <v>23</v>
      </c>
      <c r="C86" s="588" t="s">
        <v>19</v>
      </c>
      <c r="D86" s="588">
        <v>2</v>
      </c>
      <c r="E86" s="588" t="s">
        <v>20</v>
      </c>
      <c r="F86" s="244"/>
      <c r="G86" s="574"/>
      <c r="H86" s="580"/>
      <c r="I86" s="580"/>
      <c r="J86" s="580"/>
      <c r="K86" s="580"/>
      <c r="L86" s="246" t="s">
        <v>163</v>
      </c>
      <c r="M86" s="610">
        <v>98060772</v>
      </c>
      <c r="N86" s="611">
        <v>31949290</v>
      </c>
      <c r="O86" s="611">
        <f>1520820+1394085</f>
        <v>2914905</v>
      </c>
      <c r="P86" s="615">
        <f t="shared" si="79"/>
        <v>34864195</v>
      </c>
      <c r="Q86" s="611">
        <v>0</v>
      </c>
      <c r="R86" s="611">
        <v>0</v>
      </c>
      <c r="S86" s="615">
        <f t="shared" si="81"/>
        <v>0</v>
      </c>
      <c r="T86" s="611">
        <v>0</v>
      </c>
      <c r="U86" s="611">
        <v>0</v>
      </c>
      <c r="V86" s="615">
        <f t="shared" si="83"/>
        <v>0</v>
      </c>
      <c r="W86" s="199">
        <f t="shared" si="84"/>
        <v>34864195</v>
      </c>
      <c r="X86" s="199">
        <f>M86-W86</f>
        <v>63196577</v>
      </c>
      <c r="Y86" s="247"/>
    </row>
    <row r="87" spans="1:25" s="121" customFormat="1" x14ac:dyDescent="0.25">
      <c r="A87" s="195">
        <v>1</v>
      </c>
      <c r="B87" s="188" t="s">
        <v>23</v>
      </c>
      <c r="C87" s="188" t="s">
        <v>19</v>
      </c>
      <c r="D87" s="188">
        <v>2</v>
      </c>
      <c r="E87" s="188" t="s">
        <v>20</v>
      </c>
      <c r="F87" s="244"/>
      <c r="G87" s="572"/>
      <c r="H87" s="581"/>
      <c r="I87" s="581"/>
      <c r="J87" s="581"/>
      <c r="K87" s="581"/>
      <c r="L87" s="245" t="s">
        <v>164</v>
      </c>
      <c r="M87" s="614">
        <f>M88</f>
        <v>22354148</v>
      </c>
      <c r="N87" s="606">
        <f t="shared" ref="N87:O87" si="131">N88</f>
        <v>2510765</v>
      </c>
      <c r="O87" s="606">
        <f t="shared" si="131"/>
        <v>836748</v>
      </c>
      <c r="P87" s="607">
        <f t="shared" si="79"/>
        <v>3347513</v>
      </c>
      <c r="Q87" s="606">
        <f t="shared" ref="Q87:R87" si="132">Q88</f>
        <v>0</v>
      </c>
      <c r="R87" s="606">
        <f t="shared" si="132"/>
        <v>0</v>
      </c>
      <c r="S87" s="607">
        <f t="shared" si="81"/>
        <v>0</v>
      </c>
      <c r="T87" s="606">
        <f t="shared" ref="T87:U87" si="133">T88</f>
        <v>0</v>
      </c>
      <c r="U87" s="606">
        <f t="shared" si="133"/>
        <v>0</v>
      </c>
      <c r="V87" s="607">
        <f t="shared" si="83"/>
        <v>0</v>
      </c>
      <c r="W87" s="191">
        <f t="shared" si="84"/>
        <v>3347513</v>
      </c>
      <c r="X87" s="191">
        <f t="shared" si="85"/>
        <v>19006635</v>
      </c>
      <c r="Y87" s="130"/>
    </row>
    <row r="88" spans="1:25" s="613" customFormat="1" x14ac:dyDescent="0.25">
      <c r="A88" s="195">
        <v>1</v>
      </c>
      <c r="B88" s="588" t="s">
        <v>23</v>
      </c>
      <c r="C88" s="588" t="s">
        <v>19</v>
      </c>
      <c r="D88" s="588">
        <v>2</v>
      </c>
      <c r="E88" s="588" t="s">
        <v>20</v>
      </c>
      <c r="F88" s="244"/>
      <c r="G88" s="574"/>
      <c r="H88" s="580"/>
      <c r="I88" s="580"/>
      <c r="J88" s="580"/>
      <c r="K88" s="580"/>
      <c r="L88" s="246" t="s">
        <v>165</v>
      </c>
      <c r="M88" s="610">
        <v>22354148</v>
      </c>
      <c r="N88" s="611">
        <v>2510765</v>
      </c>
      <c r="O88" s="611">
        <f>418374+418374</f>
        <v>836748</v>
      </c>
      <c r="P88" s="615">
        <f t="shared" si="79"/>
        <v>3347513</v>
      </c>
      <c r="Q88" s="611">
        <v>0</v>
      </c>
      <c r="R88" s="611">
        <v>0</v>
      </c>
      <c r="S88" s="615">
        <f t="shared" si="81"/>
        <v>0</v>
      </c>
      <c r="T88" s="611">
        <v>0</v>
      </c>
      <c r="U88" s="611">
        <v>0</v>
      </c>
      <c r="V88" s="615">
        <f t="shared" si="83"/>
        <v>0</v>
      </c>
      <c r="W88" s="199">
        <f t="shared" si="84"/>
        <v>3347513</v>
      </c>
      <c r="X88" s="199">
        <f t="shared" si="85"/>
        <v>19006635</v>
      </c>
      <c r="Y88" s="247"/>
    </row>
    <row r="89" spans="1:25" s="121" customFormat="1" x14ac:dyDescent="0.25">
      <c r="A89" s="195">
        <v>1</v>
      </c>
      <c r="B89" s="188" t="s">
        <v>23</v>
      </c>
      <c r="C89" s="188" t="s">
        <v>19</v>
      </c>
      <c r="D89" s="188">
        <v>2</v>
      </c>
      <c r="E89" s="188" t="s">
        <v>20</v>
      </c>
      <c r="F89" s="244"/>
      <c r="G89" s="572"/>
      <c r="H89" s="581"/>
      <c r="I89" s="581"/>
      <c r="J89" s="581"/>
      <c r="K89" s="581"/>
      <c r="L89" s="245" t="s">
        <v>166</v>
      </c>
      <c r="M89" s="614">
        <f>M90</f>
        <v>55613</v>
      </c>
      <c r="N89" s="606">
        <f t="shared" ref="N89:O89" si="134">N90</f>
        <v>26267</v>
      </c>
      <c r="O89" s="606">
        <f t="shared" si="134"/>
        <v>8349</v>
      </c>
      <c r="P89" s="607">
        <f t="shared" si="79"/>
        <v>34616</v>
      </c>
      <c r="Q89" s="606">
        <f t="shared" ref="Q89:R89" si="135">Q90</f>
        <v>0</v>
      </c>
      <c r="R89" s="606">
        <f t="shared" si="135"/>
        <v>0</v>
      </c>
      <c r="S89" s="607">
        <f t="shared" si="81"/>
        <v>0</v>
      </c>
      <c r="T89" s="606">
        <f t="shared" ref="T89:U89" si="136">T90</f>
        <v>0</v>
      </c>
      <c r="U89" s="606">
        <f t="shared" si="136"/>
        <v>0</v>
      </c>
      <c r="V89" s="607">
        <f t="shared" si="83"/>
        <v>0</v>
      </c>
      <c r="W89" s="191">
        <f t="shared" si="84"/>
        <v>34616</v>
      </c>
      <c r="X89" s="191">
        <f t="shared" si="85"/>
        <v>20997</v>
      </c>
      <c r="Y89" s="130"/>
    </row>
    <row r="90" spans="1:25" s="613" customFormat="1" x14ac:dyDescent="0.25">
      <c r="A90" s="195">
        <v>1</v>
      </c>
      <c r="B90" s="588" t="s">
        <v>23</v>
      </c>
      <c r="C90" s="588" t="s">
        <v>19</v>
      </c>
      <c r="D90" s="588">
        <v>2</v>
      </c>
      <c r="E90" s="588" t="s">
        <v>20</v>
      </c>
      <c r="F90" s="244"/>
      <c r="G90" s="574"/>
      <c r="H90" s="580"/>
      <c r="I90" s="580"/>
      <c r="J90" s="580"/>
      <c r="K90" s="580"/>
      <c r="L90" s="246" t="s">
        <v>167</v>
      </c>
      <c r="M90" s="617">
        <v>55613</v>
      </c>
      <c r="N90" s="611">
        <v>26267</v>
      </c>
      <c r="O90" s="611">
        <f>3905+4444</f>
        <v>8349</v>
      </c>
      <c r="P90" s="615">
        <f t="shared" si="79"/>
        <v>34616</v>
      </c>
      <c r="Q90" s="611">
        <v>0</v>
      </c>
      <c r="R90" s="611">
        <v>0</v>
      </c>
      <c r="S90" s="615">
        <f t="shared" si="81"/>
        <v>0</v>
      </c>
      <c r="T90" s="611">
        <v>0</v>
      </c>
      <c r="U90" s="611">
        <v>0</v>
      </c>
      <c r="V90" s="615">
        <f t="shared" si="83"/>
        <v>0</v>
      </c>
      <c r="W90" s="199">
        <f t="shared" si="84"/>
        <v>34616</v>
      </c>
      <c r="X90" s="199">
        <f t="shared" si="85"/>
        <v>20997</v>
      </c>
      <c r="Y90" s="247"/>
    </row>
    <row r="91" spans="1:25" s="121" customFormat="1" x14ac:dyDescent="0.25">
      <c r="A91" s="195">
        <v>1</v>
      </c>
      <c r="B91" s="188" t="s">
        <v>23</v>
      </c>
      <c r="C91" s="188" t="s">
        <v>19</v>
      </c>
      <c r="D91" s="188">
        <v>2</v>
      </c>
      <c r="E91" s="188" t="s">
        <v>20</v>
      </c>
      <c r="F91" s="244"/>
      <c r="G91" s="572"/>
      <c r="H91" s="581"/>
      <c r="I91" s="581"/>
      <c r="J91" s="581"/>
      <c r="K91" s="581"/>
      <c r="L91" s="245" t="s">
        <v>168</v>
      </c>
      <c r="M91" s="618">
        <f>M92</f>
        <v>20477</v>
      </c>
      <c r="N91" s="606">
        <f t="shared" ref="N91:O91" si="137">N92</f>
        <v>6755</v>
      </c>
      <c r="O91" s="606">
        <f t="shared" si="137"/>
        <v>581</v>
      </c>
      <c r="P91" s="607">
        <f t="shared" si="79"/>
        <v>7336</v>
      </c>
      <c r="Q91" s="606">
        <f t="shared" ref="Q91:R91" si="138">Q92</f>
        <v>0</v>
      </c>
      <c r="R91" s="606">
        <f t="shared" si="138"/>
        <v>0</v>
      </c>
      <c r="S91" s="607">
        <f t="shared" si="81"/>
        <v>0</v>
      </c>
      <c r="T91" s="606">
        <f t="shared" ref="T91:U91" si="139">T92</f>
        <v>0</v>
      </c>
      <c r="U91" s="606">
        <f t="shared" si="139"/>
        <v>0</v>
      </c>
      <c r="V91" s="607">
        <f t="shared" si="83"/>
        <v>0</v>
      </c>
      <c r="W91" s="191">
        <f t="shared" si="84"/>
        <v>7336</v>
      </c>
      <c r="X91" s="191">
        <f t="shared" si="85"/>
        <v>13141</v>
      </c>
      <c r="Y91" s="130"/>
    </row>
    <row r="92" spans="1:25" s="613" customFormat="1" x14ac:dyDescent="0.25">
      <c r="A92" s="195">
        <v>1</v>
      </c>
      <c r="B92" s="588" t="s">
        <v>23</v>
      </c>
      <c r="C92" s="588" t="s">
        <v>19</v>
      </c>
      <c r="D92" s="588">
        <v>2</v>
      </c>
      <c r="E92" s="588" t="s">
        <v>20</v>
      </c>
      <c r="F92" s="244"/>
      <c r="G92" s="574"/>
      <c r="H92" s="580"/>
      <c r="I92" s="580"/>
      <c r="J92" s="580"/>
      <c r="K92" s="580"/>
      <c r="L92" s="246" t="s">
        <v>168</v>
      </c>
      <c r="M92" s="619">
        <v>20477</v>
      </c>
      <c r="N92" s="611">
        <v>6755</v>
      </c>
      <c r="O92" s="611">
        <f>322+259</f>
        <v>581</v>
      </c>
      <c r="P92" s="615">
        <f t="shared" si="79"/>
        <v>7336</v>
      </c>
      <c r="Q92" s="611">
        <v>0</v>
      </c>
      <c r="R92" s="611">
        <v>0</v>
      </c>
      <c r="S92" s="615">
        <f t="shared" si="81"/>
        <v>0</v>
      </c>
      <c r="T92" s="611">
        <v>0</v>
      </c>
      <c r="U92" s="611">
        <v>0</v>
      </c>
      <c r="V92" s="615">
        <f t="shared" si="83"/>
        <v>0</v>
      </c>
      <c r="W92" s="199">
        <f t="shared" si="84"/>
        <v>7336</v>
      </c>
      <c r="X92" s="199">
        <f t="shared" si="85"/>
        <v>13141</v>
      </c>
      <c r="Y92" s="247"/>
    </row>
    <row r="93" spans="1:25" s="121" customFormat="1" x14ac:dyDescent="0.25">
      <c r="A93" s="195"/>
      <c r="B93" s="235"/>
      <c r="C93" s="235"/>
      <c r="D93" s="235"/>
      <c r="E93" s="235"/>
      <c r="F93" s="244"/>
      <c r="G93" s="572"/>
      <c r="H93" s="581"/>
      <c r="I93" s="581"/>
      <c r="J93" s="581"/>
      <c r="K93" s="581"/>
      <c r="L93" s="246"/>
      <c r="M93" s="620"/>
      <c r="N93" s="616"/>
      <c r="O93" s="616"/>
      <c r="P93" s="616"/>
      <c r="Q93" s="616"/>
      <c r="R93" s="616"/>
      <c r="S93" s="616"/>
      <c r="T93" s="616"/>
      <c r="U93" s="616"/>
      <c r="V93" s="616"/>
      <c r="W93" s="191"/>
      <c r="X93" s="191"/>
      <c r="Y93" s="130"/>
    </row>
    <row r="94" spans="1:25" s="121" customFormat="1" x14ac:dyDescent="0.25">
      <c r="A94" s="195"/>
      <c r="B94" s="235"/>
      <c r="C94" s="235"/>
      <c r="D94" s="235"/>
      <c r="E94" s="235"/>
      <c r="F94" s="244"/>
      <c r="G94" s="572"/>
      <c r="H94" s="581"/>
      <c r="I94" s="581"/>
      <c r="J94" s="581"/>
      <c r="K94" s="581"/>
      <c r="L94" s="246"/>
      <c r="M94" s="620"/>
      <c r="N94" s="616"/>
      <c r="O94" s="616"/>
      <c r="P94" s="616"/>
      <c r="Q94" s="616"/>
      <c r="R94" s="616"/>
      <c r="S94" s="616"/>
      <c r="T94" s="616"/>
      <c r="U94" s="616"/>
      <c r="V94" s="616"/>
      <c r="W94" s="191"/>
      <c r="X94" s="191"/>
      <c r="Y94" s="130"/>
    </row>
    <row r="95" spans="1:25" s="121" customFormat="1" x14ac:dyDescent="0.25">
      <c r="A95" s="195">
        <v>1</v>
      </c>
      <c r="B95" s="188" t="s">
        <v>23</v>
      </c>
      <c r="C95" s="188" t="s">
        <v>19</v>
      </c>
      <c r="D95" s="188">
        <v>2</v>
      </c>
      <c r="E95" s="188" t="s">
        <v>20</v>
      </c>
      <c r="F95" s="244" t="s">
        <v>19</v>
      </c>
      <c r="G95" s="702" t="s">
        <v>169</v>
      </c>
      <c r="H95" s="703"/>
      <c r="I95" s="703"/>
      <c r="J95" s="703"/>
      <c r="K95" s="703"/>
      <c r="L95" s="149" t="s">
        <v>170</v>
      </c>
      <c r="M95" s="621">
        <f>M96+M98+M100+M102+M104</f>
        <v>1525570830</v>
      </c>
      <c r="N95" s="606">
        <f t="shared" ref="N95:O95" si="140">N96+N98+N100+N102+N104</f>
        <v>829311718</v>
      </c>
      <c r="O95" s="606">
        <f t="shared" si="140"/>
        <v>174100374</v>
      </c>
      <c r="P95" s="606">
        <f>P96+P98+P100+P102+P104</f>
        <v>1003412092</v>
      </c>
      <c r="Q95" s="606">
        <f t="shared" ref="Q95:R95" si="141">Q96+Q98+Q100+Q102+Q104</f>
        <v>0</v>
      </c>
      <c r="R95" s="606">
        <f t="shared" si="141"/>
        <v>0</v>
      </c>
      <c r="S95" s="606">
        <f>S96+S98+S100+S102+S104</f>
        <v>0</v>
      </c>
      <c r="T95" s="606">
        <f t="shared" ref="T95:U95" si="142">T96+T98+T100+T102+T104</f>
        <v>0</v>
      </c>
      <c r="U95" s="606">
        <f t="shared" si="142"/>
        <v>0</v>
      </c>
      <c r="V95" s="606">
        <f>V96+V98+V100+V102+V104</f>
        <v>0</v>
      </c>
      <c r="W95" s="191">
        <f t="shared" ref="W95:W105" si="143">P95+S95+V95</f>
        <v>1003412092</v>
      </c>
      <c r="X95" s="191">
        <f t="shared" si="85"/>
        <v>522158738</v>
      </c>
      <c r="Y95" s="130"/>
    </row>
    <row r="96" spans="1:25" s="121" customFormat="1" x14ac:dyDescent="0.25">
      <c r="A96" s="195">
        <v>1</v>
      </c>
      <c r="B96" s="188" t="s">
        <v>23</v>
      </c>
      <c r="C96" s="188" t="s">
        <v>19</v>
      </c>
      <c r="D96" s="188">
        <v>2</v>
      </c>
      <c r="E96" s="188" t="s">
        <v>20</v>
      </c>
      <c r="F96" s="244" t="s">
        <v>19</v>
      </c>
      <c r="G96" s="702" t="s">
        <v>171</v>
      </c>
      <c r="H96" s="703"/>
      <c r="I96" s="703"/>
      <c r="J96" s="703"/>
      <c r="K96" s="703"/>
      <c r="L96" s="245" t="s">
        <v>172</v>
      </c>
      <c r="M96" s="621">
        <f>M97</f>
        <v>976288320</v>
      </c>
      <c r="N96" s="606">
        <f t="shared" ref="N96:O96" si="144">N97</f>
        <v>599846134</v>
      </c>
      <c r="O96" s="606">
        <f t="shared" si="144"/>
        <v>125721299</v>
      </c>
      <c r="P96" s="606">
        <f>P97</f>
        <v>725567433</v>
      </c>
      <c r="Q96" s="606">
        <f t="shared" ref="Q96:R96" si="145">Q97</f>
        <v>0</v>
      </c>
      <c r="R96" s="606">
        <f t="shared" si="145"/>
        <v>0</v>
      </c>
      <c r="S96" s="606">
        <f>S97</f>
        <v>0</v>
      </c>
      <c r="T96" s="606">
        <f t="shared" ref="T96:U96" si="146">T97</f>
        <v>0</v>
      </c>
      <c r="U96" s="606">
        <f t="shared" si="146"/>
        <v>0</v>
      </c>
      <c r="V96" s="606">
        <f>V97</f>
        <v>0</v>
      </c>
      <c r="W96" s="191">
        <f t="shared" si="143"/>
        <v>725567433</v>
      </c>
      <c r="X96" s="191">
        <f t="shared" si="85"/>
        <v>250720887</v>
      </c>
      <c r="Y96" s="130"/>
    </row>
    <row r="97" spans="1:25" s="613" customFormat="1" x14ac:dyDescent="0.25">
      <c r="A97" s="195">
        <v>1</v>
      </c>
      <c r="B97" s="588" t="s">
        <v>23</v>
      </c>
      <c r="C97" s="588" t="s">
        <v>19</v>
      </c>
      <c r="D97" s="588">
        <v>2</v>
      </c>
      <c r="E97" s="588" t="s">
        <v>20</v>
      </c>
      <c r="F97" s="244" t="s">
        <v>19</v>
      </c>
      <c r="G97" s="704" t="s">
        <v>173</v>
      </c>
      <c r="H97" s="705"/>
      <c r="I97" s="705"/>
      <c r="J97" s="705"/>
      <c r="K97" s="705"/>
      <c r="L97" s="246" t="s">
        <v>174</v>
      </c>
      <c r="M97" s="619">
        <v>976288320</v>
      </c>
      <c r="N97" s="611">
        <v>599846134</v>
      </c>
      <c r="O97" s="611">
        <v>125721299</v>
      </c>
      <c r="P97" s="611">
        <f t="shared" ref="P97:P139" si="147">N97+O97</f>
        <v>725567433</v>
      </c>
      <c r="Q97" s="611">
        <v>0</v>
      </c>
      <c r="R97" s="611">
        <v>0</v>
      </c>
      <c r="S97" s="611">
        <f t="shared" ref="S97" si="148">Q97+R97</f>
        <v>0</v>
      </c>
      <c r="T97" s="611">
        <v>0</v>
      </c>
      <c r="U97" s="611">
        <v>0</v>
      </c>
      <c r="V97" s="611">
        <f t="shared" ref="V97" si="149">T97+U97</f>
        <v>0</v>
      </c>
      <c r="W97" s="199">
        <f t="shared" si="143"/>
        <v>725567433</v>
      </c>
      <c r="X97" s="199">
        <f t="shared" si="85"/>
        <v>250720887</v>
      </c>
      <c r="Y97" s="247"/>
    </row>
    <row r="98" spans="1:25" s="249" customFormat="1" x14ac:dyDescent="0.25">
      <c r="A98" s="187">
        <v>1</v>
      </c>
      <c r="B98" s="188" t="s">
        <v>23</v>
      </c>
      <c r="C98" s="188" t="s">
        <v>19</v>
      </c>
      <c r="D98" s="188">
        <v>2</v>
      </c>
      <c r="E98" s="188" t="s">
        <v>20</v>
      </c>
      <c r="F98" s="235" t="s">
        <v>19</v>
      </c>
      <c r="G98" s="702" t="s">
        <v>171</v>
      </c>
      <c r="H98" s="703"/>
      <c r="I98" s="703"/>
      <c r="J98" s="703"/>
      <c r="K98" s="703"/>
      <c r="L98" s="245" t="s">
        <v>175</v>
      </c>
      <c r="M98" s="621">
        <f>M99</f>
        <v>0</v>
      </c>
      <c r="N98" s="606">
        <f t="shared" ref="N98:O98" si="150">N99</f>
        <v>0</v>
      </c>
      <c r="O98" s="606">
        <f t="shared" si="150"/>
        <v>0</v>
      </c>
      <c r="P98" s="606">
        <f>P99</f>
        <v>0</v>
      </c>
      <c r="Q98" s="606">
        <f t="shared" ref="Q98:R98" si="151">Q99</f>
        <v>0</v>
      </c>
      <c r="R98" s="606">
        <f t="shared" si="151"/>
        <v>0</v>
      </c>
      <c r="S98" s="606">
        <f>S99</f>
        <v>0</v>
      </c>
      <c r="T98" s="606">
        <f t="shared" ref="T98:U98" si="152">T99</f>
        <v>0</v>
      </c>
      <c r="U98" s="606">
        <f t="shared" si="152"/>
        <v>0</v>
      </c>
      <c r="V98" s="606">
        <f>V99</f>
        <v>0</v>
      </c>
      <c r="W98" s="191">
        <f t="shared" si="143"/>
        <v>0</v>
      </c>
      <c r="X98" s="191">
        <f t="shared" si="85"/>
        <v>0</v>
      </c>
      <c r="Y98" s="248"/>
    </row>
    <row r="99" spans="1:25" s="613" customFormat="1" x14ac:dyDescent="0.25">
      <c r="A99" s="195">
        <v>1</v>
      </c>
      <c r="B99" s="588" t="s">
        <v>23</v>
      </c>
      <c r="C99" s="588" t="s">
        <v>19</v>
      </c>
      <c r="D99" s="588">
        <v>2</v>
      </c>
      <c r="E99" s="588" t="s">
        <v>20</v>
      </c>
      <c r="F99" s="244" t="s">
        <v>19</v>
      </c>
      <c r="G99" s="704" t="s">
        <v>176</v>
      </c>
      <c r="H99" s="713"/>
      <c r="I99" s="713"/>
      <c r="J99" s="580"/>
      <c r="K99" s="580"/>
      <c r="L99" s="246" t="s">
        <v>175</v>
      </c>
      <c r="M99" s="619">
        <v>0</v>
      </c>
      <c r="N99" s="611">
        <v>0</v>
      </c>
      <c r="O99" s="611"/>
      <c r="P99" s="616">
        <f t="shared" si="147"/>
        <v>0</v>
      </c>
      <c r="Q99" s="611">
        <v>0</v>
      </c>
      <c r="R99" s="611"/>
      <c r="S99" s="616">
        <f t="shared" ref="S99" si="153">Q99+R99</f>
        <v>0</v>
      </c>
      <c r="T99" s="611">
        <v>0</v>
      </c>
      <c r="U99" s="611"/>
      <c r="V99" s="616">
        <f t="shared" ref="V99" si="154">T99+U99</f>
        <v>0</v>
      </c>
      <c r="W99" s="191">
        <f t="shared" si="143"/>
        <v>0</v>
      </c>
      <c r="X99" s="191">
        <f t="shared" si="85"/>
        <v>0</v>
      </c>
      <c r="Y99" s="247"/>
    </row>
    <row r="100" spans="1:25" s="121" customFormat="1" x14ac:dyDescent="0.25">
      <c r="A100" s="187">
        <v>1</v>
      </c>
      <c r="B100" s="188" t="s">
        <v>23</v>
      </c>
      <c r="C100" s="188" t="s">
        <v>19</v>
      </c>
      <c r="D100" s="188">
        <v>2</v>
      </c>
      <c r="E100" s="188" t="s">
        <v>20</v>
      </c>
      <c r="F100" s="235" t="s">
        <v>19</v>
      </c>
      <c r="G100" s="702" t="s">
        <v>177</v>
      </c>
      <c r="H100" s="703"/>
      <c r="I100" s="703"/>
      <c r="J100" s="703"/>
      <c r="K100" s="703"/>
      <c r="L100" s="245" t="s">
        <v>178</v>
      </c>
      <c r="M100" s="622">
        <f>M101</f>
        <v>143235400</v>
      </c>
      <c r="N100" s="623">
        <f t="shared" ref="N100:V100" si="155">N101</f>
        <v>31472569</v>
      </c>
      <c r="O100" s="623">
        <f t="shared" si="155"/>
        <v>6356257</v>
      </c>
      <c r="P100" s="623">
        <f t="shared" si="155"/>
        <v>37828826</v>
      </c>
      <c r="Q100" s="623">
        <f t="shared" si="155"/>
        <v>0</v>
      </c>
      <c r="R100" s="623">
        <f t="shared" si="155"/>
        <v>0</v>
      </c>
      <c r="S100" s="623">
        <f t="shared" si="155"/>
        <v>0</v>
      </c>
      <c r="T100" s="623">
        <f t="shared" si="155"/>
        <v>0</v>
      </c>
      <c r="U100" s="623">
        <f t="shared" si="155"/>
        <v>0</v>
      </c>
      <c r="V100" s="623">
        <f t="shared" si="155"/>
        <v>0</v>
      </c>
      <c r="W100" s="191">
        <f t="shared" si="143"/>
        <v>37828826</v>
      </c>
      <c r="X100" s="191">
        <f t="shared" si="85"/>
        <v>105406574</v>
      </c>
      <c r="Y100" s="130"/>
    </row>
    <row r="101" spans="1:25" s="613" customFormat="1" x14ac:dyDescent="0.25">
      <c r="A101" s="195">
        <v>1</v>
      </c>
      <c r="B101" s="588" t="s">
        <v>23</v>
      </c>
      <c r="C101" s="588" t="s">
        <v>19</v>
      </c>
      <c r="D101" s="588">
        <v>2</v>
      </c>
      <c r="E101" s="588" t="s">
        <v>20</v>
      </c>
      <c r="F101" s="244" t="s">
        <v>19</v>
      </c>
      <c r="G101" s="704" t="s">
        <v>179</v>
      </c>
      <c r="H101" s="713"/>
      <c r="I101" s="713"/>
      <c r="J101" s="580"/>
      <c r="K101" s="580"/>
      <c r="L101" s="246" t="s">
        <v>180</v>
      </c>
      <c r="M101" s="619">
        <v>143235400</v>
      </c>
      <c r="N101" s="611">
        <v>31472569</v>
      </c>
      <c r="O101" s="611">
        <v>6356257</v>
      </c>
      <c r="P101" s="611">
        <f t="shared" si="147"/>
        <v>37828826</v>
      </c>
      <c r="Q101" s="611">
        <v>0</v>
      </c>
      <c r="R101" s="611">
        <v>0</v>
      </c>
      <c r="S101" s="611">
        <f t="shared" ref="S101" si="156">Q101+R101</f>
        <v>0</v>
      </c>
      <c r="T101" s="611">
        <v>0</v>
      </c>
      <c r="U101" s="611">
        <v>0</v>
      </c>
      <c r="V101" s="611">
        <f t="shared" ref="V101" si="157">T101+U101</f>
        <v>0</v>
      </c>
      <c r="W101" s="199">
        <f t="shared" si="143"/>
        <v>37828826</v>
      </c>
      <c r="X101" s="199">
        <f t="shared" si="85"/>
        <v>105406574</v>
      </c>
      <c r="Y101" s="247"/>
    </row>
    <row r="102" spans="1:25" s="121" customFormat="1" x14ac:dyDescent="0.25">
      <c r="A102" s="187">
        <v>1</v>
      </c>
      <c r="B102" s="188" t="s">
        <v>23</v>
      </c>
      <c r="C102" s="188" t="s">
        <v>19</v>
      </c>
      <c r="D102" s="188">
        <v>2</v>
      </c>
      <c r="E102" s="188" t="s">
        <v>20</v>
      </c>
      <c r="F102" s="235" t="s">
        <v>19</v>
      </c>
      <c r="G102" s="702" t="s">
        <v>181</v>
      </c>
      <c r="H102" s="703"/>
      <c r="I102" s="703"/>
      <c r="J102" s="703"/>
      <c r="K102" s="703"/>
      <c r="L102" s="245" t="s">
        <v>182</v>
      </c>
      <c r="M102" s="621">
        <f>M103</f>
        <v>0</v>
      </c>
      <c r="N102" s="606">
        <f t="shared" ref="N102:V102" si="158">N103</f>
        <v>0</v>
      </c>
      <c r="O102" s="606">
        <f t="shared" si="158"/>
        <v>0</v>
      </c>
      <c r="P102" s="606">
        <f t="shared" si="158"/>
        <v>0</v>
      </c>
      <c r="Q102" s="606">
        <f t="shared" si="158"/>
        <v>0</v>
      </c>
      <c r="R102" s="606">
        <f t="shared" si="158"/>
        <v>0</v>
      </c>
      <c r="S102" s="606">
        <f t="shared" si="158"/>
        <v>0</v>
      </c>
      <c r="T102" s="606">
        <f t="shared" si="158"/>
        <v>0</v>
      </c>
      <c r="U102" s="606">
        <f t="shared" si="158"/>
        <v>0</v>
      </c>
      <c r="V102" s="606">
        <f t="shared" si="158"/>
        <v>0</v>
      </c>
      <c r="W102" s="191">
        <f t="shared" si="143"/>
        <v>0</v>
      </c>
      <c r="X102" s="191">
        <f t="shared" si="85"/>
        <v>0</v>
      </c>
      <c r="Y102" s="130"/>
    </row>
    <row r="103" spans="1:25" s="121" customFormat="1" x14ac:dyDescent="0.25">
      <c r="A103" s="195">
        <v>1</v>
      </c>
      <c r="B103" s="588" t="s">
        <v>23</v>
      </c>
      <c r="C103" s="588" t="s">
        <v>19</v>
      </c>
      <c r="D103" s="588">
        <v>2</v>
      </c>
      <c r="E103" s="588" t="s">
        <v>20</v>
      </c>
      <c r="F103" s="244" t="s">
        <v>19</v>
      </c>
      <c r="G103" s="704" t="s">
        <v>183</v>
      </c>
      <c r="H103" s="713"/>
      <c r="I103" s="713"/>
      <c r="J103" s="581"/>
      <c r="K103" s="581"/>
      <c r="L103" s="246" t="s">
        <v>184</v>
      </c>
      <c r="M103" s="619">
        <v>0</v>
      </c>
      <c r="N103" s="616">
        <v>0</v>
      </c>
      <c r="O103" s="616">
        <v>0</v>
      </c>
      <c r="P103" s="616">
        <v>0</v>
      </c>
      <c r="Q103" s="616">
        <v>0</v>
      </c>
      <c r="R103" s="616">
        <v>0</v>
      </c>
      <c r="S103" s="616">
        <v>0</v>
      </c>
      <c r="T103" s="616">
        <v>0</v>
      </c>
      <c r="U103" s="616">
        <v>0</v>
      </c>
      <c r="V103" s="616">
        <v>0</v>
      </c>
      <c r="W103" s="191">
        <f t="shared" si="143"/>
        <v>0</v>
      </c>
      <c r="X103" s="191">
        <f t="shared" si="85"/>
        <v>0</v>
      </c>
      <c r="Y103" s="130"/>
    </row>
    <row r="104" spans="1:25" s="121" customFormat="1" x14ac:dyDescent="0.25">
      <c r="A104" s="187">
        <v>1</v>
      </c>
      <c r="B104" s="188" t="s">
        <v>23</v>
      </c>
      <c r="C104" s="188" t="s">
        <v>19</v>
      </c>
      <c r="D104" s="188">
        <v>2</v>
      </c>
      <c r="E104" s="188" t="s">
        <v>20</v>
      </c>
      <c r="F104" s="235" t="s">
        <v>19</v>
      </c>
      <c r="G104" s="702" t="s">
        <v>185</v>
      </c>
      <c r="H104" s="703"/>
      <c r="I104" s="703"/>
      <c r="J104" s="703"/>
      <c r="K104" s="703"/>
      <c r="L104" s="245" t="s">
        <v>186</v>
      </c>
      <c r="M104" s="621">
        <f>M105</f>
        <v>406047110</v>
      </c>
      <c r="N104" s="606">
        <f t="shared" ref="N104:O104" si="159">N105</f>
        <v>197993015</v>
      </c>
      <c r="O104" s="606">
        <f t="shared" si="159"/>
        <v>42022818</v>
      </c>
      <c r="P104" s="606">
        <f>P105</f>
        <v>240015833</v>
      </c>
      <c r="Q104" s="606">
        <f t="shared" ref="Q104:R104" si="160">Q105</f>
        <v>0</v>
      </c>
      <c r="R104" s="606">
        <f t="shared" si="160"/>
        <v>0</v>
      </c>
      <c r="S104" s="606">
        <f>S105</f>
        <v>0</v>
      </c>
      <c r="T104" s="606">
        <f t="shared" ref="T104:U104" si="161">T105</f>
        <v>0</v>
      </c>
      <c r="U104" s="606">
        <f t="shared" si="161"/>
        <v>0</v>
      </c>
      <c r="V104" s="606">
        <f>V105</f>
        <v>0</v>
      </c>
      <c r="W104" s="191">
        <f t="shared" si="143"/>
        <v>240015833</v>
      </c>
      <c r="X104" s="191">
        <f t="shared" si="85"/>
        <v>166031277</v>
      </c>
      <c r="Y104" s="130"/>
    </row>
    <row r="105" spans="1:25" s="613" customFormat="1" x14ac:dyDescent="0.25">
      <c r="A105" s="195">
        <v>1</v>
      </c>
      <c r="B105" s="588" t="s">
        <v>23</v>
      </c>
      <c r="C105" s="588" t="s">
        <v>19</v>
      </c>
      <c r="D105" s="588">
        <v>2</v>
      </c>
      <c r="E105" s="588" t="s">
        <v>20</v>
      </c>
      <c r="F105" s="244" t="s">
        <v>19</v>
      </c>
      <c r="G105" s="704" t="s">
        <v>183</v>
      </c>
      <c r="H105" s="713"/>
      <c r="I105" s="713"/>
      <c r="J105" s="580"/>
      <c r="K105" s="580"/>
      <c r="L105" s="246" t="s">
        <v>187</v>
      </c>
      <c r="M105" s="619">
        <v>406047110</v>
      </c>
      <c r="N105" s="443">
        <v>197993015</v>
      </c>
      <c r="O105" s="443">
        <v>42022818</v>
      </c>
      <c r="P105" s="443">
        <f t="shared" si="147"/>
        <v>240015833</v>
      </c>
      <c r="Q105" s="443">
        <v>0</v>
      </c>
      <c r="R105" s="443">
        <v>0</v>
      </c>
      <c r="S105" s="443">
        <f t="shared" ref="S105" si="162">Q105+R105</f>
        <v>0</v>
      </c>
      <c r="T105" s="443">
        <v>0</v>
      </c>
      <c r="U105" s="443">
        <v>0</v>
      </c>
      <c r="V105" s="443">
        <f t="shared" ref="V105" si="163">T105+U105</f>
        <v>0</v>
      </c>
      <c r="W105" s="199">
        <f t="shared" si="143"/>
        <v>240015833</v>
      </c>
      <c r="X105" s="199">
        <f t="shared" si="85"/>
        <v>166031277</v>
      </c>
      <c r="Y105" s="247"/>
    </row>
    <row r="106" spans="1:25" s="121" customFormat="1" x14ac:dyDescent="0.25">
      <c r="A106" s="196"/>
      <c r="B106" s="236"/>
      <c r="C106" s="236"/>
      <c r="D106" s="236"/>
      <c r="E106" s="236"/>
      <c r="F106" s="237"/>
      <c r="G106" s="724"/>
      <c r="H106" s="725"/>
      <c r="I106" s="725"/>
      <c r="J106" s="725"/>
      <c r="K106" s="725"/>
      <c r="L106" s="250"/>
      <c r="M106" s="222"/>
      <c r="N106" s="430"/>
      <c r="O106" s="430"/>
      <c r="P106" s="430"/>
      <c r="Q106" s="430"/>
      <c r="R106" s="430"/>
      <c r="S106" s="430"/>
      <c r="T106" s="430"/>
      <c r="U106" s="430"/>
      <c r="V106" s="430"/>
      <c r="W106" s="191"/>
      <c r="X106" s="191"/>
      <c r="Y106" s="130"/>
    </row>
    <row r="107" spans="1:25" s="252" customFormat="1" x14ac:dyDescent="0.25">
      <c r="A107" s="181">
        <v>1</v>
      </c>
      <c r="B107" s="182" t="s">
        <v>23</v>
      </c>
      <c r="C107" s="182" t="s">
        <v>19</v>
      </c>
      <c r="D107" s="182">
        <v>2</v>
      </c>
      <c r="E107" s="182" t="s">
        <v>20</v>
      </c>
      <c r="F107" s="589" t="s">
        <v>20</v>
      </c>
      <c r="G107" s="732"/>
      <c r="H107" s="732"/>
      <c r="I107" s="732"/>
      <c r="J107" s="732"/>
      <c r="K107" s="730"/>
      <c r="L107" s="184" t="s">
        <v>188</v>
      </c>
      <c r="M107" s="511">
        <f>M108</f>
        <v>4014380000</v>
      </c>
      <c r="N107" s="431">
        <f t="shared" ref="N107:O110" si="164">N108</f>
        <v>0</v>
      </c>
      <c r="O107" s="431">
        <f t="shared" si="164"/>
        <v>0</v>
      </c>
      <c r="P107" s="432">
        <f t="shared" si="147"/>
        <v>0</v>
      </c>
      <c r="Q107" s="431">
        <f t="shared" ref="Q107:R110" si="165">Q108</f>
        <v>1750370000</v>
      </c>
      <c r="R107" s="431">
        <f t="shared" si="165"/>
        <v>494700000</v>
      </c>
      <c r="S107" s="432">
        <f t="shared" ref="S107:S117" si="166">Q107+R107</f>
        <v>2245070000</v>
      </c>
      <c r="T107" s="431">
        <f t="shared" ref="T107:U110" si="167">T108</f>
        <v>0</v>
      </c>
      <c r="U107" s="431">
        <f t="shared" si="167"/>
        <v>0</v>
      </c>
      <c r="V107" s="432">
        <f t="shared" ref="V107:V117" si="168">T107+U107</f>
        <v>0</v>
      </c>
      <c r="W107" s="186">
        <f>P107+S107+V107</f>
        <v>2245070000</v>
      </c>
      <c r="X107" s="186">
        <f>M107-W107</f>
        <v>1769310000</v>
      </c>
      <c r="Y107" s="251"/>
    </row>
    <row r="108" spans="1:25" s="201" customFormat="1" x14ac:dyDescent="0.25">
      <c r="A108" s="195">
        <v>1</v>
      </c>
      <c r="B108" s="188" t="s">
        <v>23</v>
      </c>
      <c r="C108" s="253" t="s">
        <v>19</v>
      </c>
      <c r="D108" s="253">
        <v>2</v>
      </c>
      <c r="E108" s="253" t="s">
        <v>20</v>
      </c>
      <c r="F108" s="254" t="s">
        <v>20</v>
      </c>
      <c r="G108" s="733" t="s">
        <v>107</v>
      </c>
      <c r="H108" s="734"/>
      <c r="I108" s="734"/>
      <c r="J108" s="734"/>
      <c r="K108" s="734"/>
      <c r="L108" s="189" t="s">
        <v>108</v>
      </c>
      <c r="M108" s="255">
        <f>M109</f>
        <v>4014380000</v>
      </c>
      <c r="N108" s="433">
        <f t="shared" si="164"/>
        <v>0</v>
      </c>
      <c r="O108" s="433">
        <f t="shared" si="164"/>
        <v>0</v>
      </c>
      <c r="P108" s="430">
        <f t="shared" si="147"/>
        <v>0</v>
      </c>
      <c r="Q108" s="433">
        <f t="shared" si="165"/>
        <v>1750370000</v>
      </c>
      <c r="R108" s="433">
        <f t="shared" si="165"/>
        <v>494700000</v>
      </c>
      <c r="S108" s="430">
        <f t="shared" si="166"/>
        <v>2245070000</v>
      </c>
      <c r="T108" s="433">
        <f t="shared" si="167"/>
        <v>0</v>
      </c>
      <c r="U108" s="433">
        <f t="shared" si="167"/>
        <v>0</v>
      </c>
      <c r="V108" s="430">
        <f t="shared" si="168"/>
        <v>0</v>
      </c>
      <c r="W108" s="256">
        <f t="shared" ref="W108:W110" si="169">P108+S108+V108</f>
        <v>2245070000</v>
      </c>
      <c r="X108" s="256">
        <f t="shared" ref="X108:X114" si="170">M108-W108</f>
        <v>1769310000</v>
      </c>
      <c r="Y108" s="200"/>
    </row>
    <row r="109" spans="1:25" s="201" customFormat="1" x14ac:dyDescent="0.25">
      <c r="A109" s="195">
        <v>1</v>
      </c>
      <c r="B109" s="188" t="s">
        <v>23</v>
      </c>
      <c r="C109" s="188" t="s">
        <v>19</v>
      </c>
      <c r="D109" s="188">
        <v>2</v>
      </c>
      <c r="E109" s="188" t="s">
        <v>20</v>
      </c>
      <c r="F109" s="244" t="s">
        <v>20</v>
      </c>
      <c r="G109" s="572" t="s">
        <v>128</v>
      </c>
      <c r="H109" s="581"/>
      <c r="I109" s="581"/>
      <c r="J109" s="581"/>
      <c r="K109" s="581"/>
      <c r="L109" s="189" t="s">
        <v>116</v>
      </c>
      <c r="M109" s="190">
        <f>M110</f>
        <v>4014380000</v>
      </c>
      <c r="N109" s="430">
        <f t="shared" si="164"/>
        <v>0</v>
      </c>
      <c r="O109" s="430">
        <f t="shared" si="164"/>
        <v>0</v>
      </c>
      <c r="P109" s="430">
        <f t="shared" si="147"/>
        <v>0</v>
      </c>
      <c r="Q109" s="430">
        <f t="shared" si="165"/>
        <v>1750370000</v>
      </c>
      <c r="R109" s="430">
        <f t="shared" si="165"/>
        <v>494700000</v>
      </c>
      <c r="S109" s="430">
        <f t="shared" si="166"/>
        <v>2245070000</v>
      </c>
      <c r="T109" s="430">
        <f t="shared" si="167"/>
        <v>0</v>
      </c>
      <c r="U109" s="430">
        <f t="shared" si="167"/>
        <v>0</v>
      </c>
      <c r="V109" s="430">
        <f t="shared" si="168"/>
        <v>0</v>
      </c>
      <c r="W109" s="256">
        <f t="shared" si="169"/>
        <v>2245070000</v>
      </c>
      <c r="X109" s="256">
        <f t="shared" si="170"/>
        <v>1769310000</v>
      </c>
      <c r="Y109" s="200"/>
    </row>
    <row r="110" spans="1:25" s="121" customFormat="1" x14ac:dyDescent="0.25">
      <c r="A110" s="195">
        <v>1</v>
      </c>
      <c r="B110" s="188" t="s">
        <v>23</v>
      </c>
      <c r="C110" s="188" t="s">
        <v>19</v>
      </c>
      <c r="D110" s="188">
        <v>2</v>
      </c>
      <c r="E110" s="188" t="s">
        <v>20</v>
      </c>
      <c r="F110" s="244" t="s">
        <v>20</v>
      </c>
      <c r="G110" s="702" t="s">
        <v>130</v>
      </c>
      <c r="H110" s="735"/>
      <c r="I110" s="735"/>
      <c r="J110" s="735"/>
      <c r="K110" s="735"/>
      <c r="L110" s="149" t="s">
        <v>131</v>
      </c>
      <c r="M110" s="221">
        <f>M111</f>
        <v>4014380000</v>
      </c>
      <c r="N110" s="434">
        <f t="shared" si="164"/>
        <v>0</v>
      </c>
      <c r="O110" s="434">
        <f t="shared" si="164"/>
        <v>0</v>
      </c>
      <c r="P110" s="430">
        <f t="shared" si="147"/>
        <v>0</v>
      </c>
      <c r="Q110" s="434">
        <f t="shared" si="165"/>
        <v>1750370000</v>
      </c>
      <c r="R110" s="434">
        <f t="shared" si="165"/>
        <v>494700000</v>
      </c>
      <c r="S110" s="430">
        <f t="shared" si="166"/>
        <v>2245070000</v>
      </c>
      <c r="T110" s="434">
        <f t="shared" si="167"/>
        <v>0</v>
      </c>
      <c r="U110" s="434">
        <f t="shared" si="167"/>
        <v>0</v>
      </c>
      <c r="V110" s="430">
        <f t="shared" si="168"/>
        <v>0</v>
      </c>
      <c r="W110" s="256">
        <f t="shared" si="169"/>
        <v>2245070000</v>
      </c>
      <c r="X110" s="256">
        <f t="shared" si="170"/>
        <v>1769310000</v>
      </c>
      <c r="Y110" s="130"/>
    </row>
    <row r="111" spans="1:25" s="121" customFormat="1" x14ac:dyDescent="0.25">
      <c r="A111" s="195">
        <v>1</v>
      </c>
      <c r="B111" s="188" t="s">
        <v>23</v>
      </c>
      <c r="C111" s="188" t="s">
        <v>19</v>
      </c>
      <c r="D111" s="188">
        <v>2</v>
      </c>
      <c r="E111" s="188" t="s">
        <v>20</v>
      </c>
      <c r="F111" s="244" t="s">
        <v>20</v>
      </c>
      <c r="G111" s="702" t="s">
        <v>132</v>
      </c>
      <c r="H111" s="735"/>
      <c r="I111" s="735"/>
      <c r="J111" s="735"/>
      <c r="K111" s="735"/>
      <c r="L111" s="149" t="s">
        <v>133</v>
      </c>
      <c r="M111" s="221">
        <f>SUM(M112:M117)</f>
        <v>4014380000</v>
      </c>
      <c r="N111" s="434">
        <f>SUM(N112:N115)</f>
        <v>0</v>
      </c>
      <c r="O111" s="434">
        <f>SUM(O112:O115)</f>
        <v>0</v>
      </c>
      <c r="P111" s="430">
        <f t="shared" si="147"/>
        <v>0</v>
      </c>
      <c r="Q111" s="434">
        <f>SUM(Q112:Q117)</f>
        <v>1750370000</v>
      </c>
      <c r="R111" s="434">
        <f>SUM(R112:R117)</f>
        <v>494700000</v>
      </c>
      <c r="S111" s="430">
        <f>Q111+R111</f>
        <v>2245070000</v>
      </c>
      <c r="T111" s="434">
        <f>SUM(T112:T115)</f>
        <v>0</v>
      </c>
      <c r="U111" s="434">
        <f>SUM(U112:U115)</f>
        <v>0</v>
      </c>
      <c r="V111" s="430">
        <f t="shared" si="168"/>
        <v>0</v>
      </c>
      <c r="W111" s="256">
        <f>P111+S111+V111</f>
        <v>2245070000</v>
      </c>
      <c r="X111" s="256">
        <f t="shared" si="170"/>
        <v>1769310000</v>
      </c>
      <c r="Y111" s="130"/>
    </row>
    <row r="112" spans="1:25" s="613" customFormat="1" ht="15" customHeight="1" x14ac:dyDescent="0.25">
      <c r="A112" s="195">
        <v>1</v>
      </c>
      <c r="B112" s="588" t="s">
        <v>23</v>
      </c>
      <c r="C112" s="361" t="s">
        <v>19</v>
      </c>
      <c r="D112" s="361">
        <v>2</v>
      </c>
      <c r="E112" s="361" t="s">
        <v>20</v>
      </c>
      <c r="F112" s="258" t="s">
        <v>20</v>
      </c>
      <c r="G112" s="736" t="s">
        <v>189</v>
      </c>
      <c r="H112" s="740"/>
      <c r="I112" s="740"/>
      <c r="J112" s="740"/>
      <c r="K112" s="740"/>
      <c r="L112" s="259" t="s">
        <v>190</v>
      </c>
      <c r="M112" s="229">
        <v>11900000</v>
      </c>
      <c r="N112" s="443">
        <v>0</v>
      </c>
      <c r="O112" s="443">
        <v>0</v>
      </c>
      <c r="P112" s="443">
        <f t="shared" si="147"/>
        <v>0</v>
      </c>
      <c r="Q112" s="443">
        <v>11900000</v>
      </c>
      <c r="R112" s="443">
        <v>0</v>
      </c>
      <c r="S112" s="443">
        <f t="shared" si="166"/>
        <v>11900000</v>
      </c>
      <c r="T112" s="443">
        <v>0</v>
      </c>
      <c r="U112" s="443">
        <v>0</v>
      </c>
      <c r="V112" s="443">
        <f t="shared" si="168"/>
        <v>0</v>
      </c>
      <c r="W112" s="199">
        <f>P112+S112+V112</f>
        <v>11900000</v>
      </c>
      <c r="X112" s="199">
        <f>M112-W112</f>
        <v>0</v>
      </c>
      <c r="Y112" s="247"/>
    </row>
    <row r="113" spans="1:25" s="613" customFormat="1" ht="15" customHeight="1" x14ac:dyDescent="0.25">
      <c r="A113" s="195">
        <v>1</v>
      </c>
      <c r="B113" s="588" t="s">
        <v>23</v>
      </c>
      <c r="C113" s="361" t="s">
        <v>19</v>
      </c>
      <c r="D113" s="361">
        <v>2</v>
      </c>
      <c r="E113" s="361" t="s">
        <v>20</v>
      </c>
      <c r="F113" s="258" t="s">
        <v>20</v>
      </c>
      <c r="G113" s="736" t="s">
        <v>193</v>
      </c>
      <c r="H113" s="740"/>
      <c r="I113" s="740"/>
      <c r="J113" s="740"/>
      <c r="K113" s="740"/>
      <c r="L113" s="259" t="s">
        <v>424</v>
      </c>
      <c r="M113" s="229">
        <v>28080000</v>
      </c>
      <c r="N113" s="443">
        <v>0</v>
      </c>
      <c r="O113" s="443">
        <v>0</v>
      </c>
      <c r="P113" s="443">
        <f t="shared" si="147"/>
        <v>0</v>
      </c>
      <c r="Q113" s="443">
        <v>7020000</v>
      </c>
      <c r="R113" s="443">
        <v>0</v>
      </c>
      <c r="S113" s="443">
        <f t="shared" si="166"/>
        <v>7020000</v>
      </c>
      <c r="T113" s="443">
        <v>0</v>
      </c>
      <c r="U113" s="443">
        <v>0</v>
      </c>
      <c r="V113" s="443">
        <f t="shared" si="168"/>
        <v>0</v>
      </c>
      <c r="W113" s="199">
        <f t="shared" ref="W113" si="171">P113+S113+V113</f>
        <v>7020000</v>
      </c>
      <c r="X113" s="199">
        <f>M113-W113</f>
        <v>21060000</v>
      </c>
      <c r="Y113" s="247"/>
    </row>
    <row r="114" spans="1:25" s="121" customFormat="1" ht="26.25" customHeight="1" x14ac:dyDescent="0.25">
      <c r="A114" s="195">
        <v>1</v>
      </c>
      <c r="B114" s="188" t="s">
        <v>23</v>
      </c>
      <c r="C114" s="188" t="s">
        <v>19</v>
      </c>
      <c r="D114" s="188">
        <v>2</v>
      </c>
      <c r="E114" s="188" t="s">
        <v>20</v>
      </c>
      <c r="F114" s="244" t="s">
        <v>20</v>
      </c>
      <c r="G114" s="736" t="s">
        <v>421</v>
      </c>
      <c r="H114" s="737"/>
      <c r="I114" s="737"/>
      <c r="J114" s="737"/>
      <c r="K114" s="737"/>
      <c r="L114" s="273" t="s">
        <v>422</v>
      </c>
      <c r="M114" s="229">
        <v>19900000</v>
      </c>
      <c r="N114" s="435">
        <v>0</v>
      </c>
      <c r="O114" s="435">
        <v>0</v>
      </c>
      <c r="P114" s="430">
        <f t="shared" si="147"/>
        <v>0</v>
      </c>
      <c r="Q114" s="435">
        <v>7225000</v>
      </c>
      <c r="R114" s="435">
        <f>1700000+850000</f>
        <v>2550000</v>
      </c>
      <c r="S114" s="430">
        <f t="shared" si="166"/>
        <v>9775000</v>
      </c>
      <c r="T114" s="435">
        <v>0</v>
      </c>
      <c r="U114" s="435">
        <v>0</v>
      </c>
      <c r="V114" s="430">
        <f t="shared" si="168"/>
        <v>0</v>
      </c>
      <c r="W114" s="256">
        <f>P114+S114+V114</f>
        <v>9775000</v>
      </c>
      <c r="X114" s="199">
        <f t="shared" si="170"/>
        <v>10125000</v>
      </c>
      <c r="Y114" s="130"/>
    </row>
    <row r="115" spans="1:25" s="121" customFormat="1" ht="26.25" customHeight="1" x14ac:dyDescent="0.25">
      <c r="A115" s="195">
        <v>1</v>
      </c>
      <c r="B115" s="188" t="s">
        <v>23</v>
      </c>
      <c r="C115" s="188" t="s">
        <v>19</v>
      </c>
      <c r="D115" s="188">
        <v>2</v>
      </c>
      <c r="E115" s="188" t="s">
        <v>20</v>
      </c>
      <c r="F115" s="244" t="s">
        <v>20</v>
      </c>
      <c r="G115" s="736" t="s">
        <v>423</v>
      </c>
      <c r="H115" s="737"/>
      <c r="I115" s="737"/>
      <c r="J115" s="737"/>
      <c r="K115" s="737"/>
      <c r="L115" s="273" t="s">
        <v>426</v>
      </c>
      <c r="M115" s="229">
        <v>2609800000</v>
      </c>
      <c r="N115" s="435">
        <v>0</v>
      </c>
      <c r="O115" s="435">
        <v>0</v>
      </c>
      <c r="P115" s="430">
        <f t="shared" si="147"/>
        <v>0</v>
      </c>
      <c r="Q115" s="435">
        <v>1025950000</v>
      </c>
      <c r="R115" s="435">
        <f>241400000+120700000</f>
        <v>362100000</v>
      </c>
      <c r="S115" s="430">
        <f t="shared" si="166"/>
        <v>1388050000</v>
      </c>
      <c r="T115" s="435">
        <v>0</v>
      </c>
      <c r="U115" s="435">
        <v>0</v>
      </c>
      <c r="V115" s="430">
        <f t="shared" si="168"/>
        <v>0</v>
      </c>
      <c r="W115" s="256">
        <f>P115+S115+V115</f>
        <v>1388050000</v>
      </c>
      <c r="X115" s="199">
        <f>M115-W115</f>
        <v>1221750000</v>
      </c>
      <c r="Y115" s="130"/>
    </row>
    <row r="116" spans="1:25" s="121" customFormat="1" ht="26.25" customHeight="1" x14ac:dyDescent="0.25">
      <c r="A116" s="195">
        <v>1</v>
      </c>
      <c r="B116" s="188" t="s">
        <v>23</v>
      </c>
      <c r="C116" s="188" t="s">
        <v>19</v>
      </c>
      <c r="D116" s="188">
        <v>2</v>
      </c>
      <c r="E116" s="188" t="s">
        <v>20</v>
      </c>
      <c r="F116" s="244" t="s">
        <v>20</v>
      </c>
      <c r="G116" s="736" t="s">
        <v>425</v>
      </c>
      <c r="H116" s="737"/>
      <c r="I116" s="737"/>
      <c r="J116" s="737"/>
      <c r="K116" s="737"/>
      <c r="L116" s="273" t="s">
        <v>429</v>
      </c>
      <c r="M116" s="229">
        <v>159200000</v>
      </c>
      <c r="N116" s="435">
        <v>0</v>
      </c>
      <c r="O116" s="435">
        <v>0</v>
      </c>
      <c r="P116" s="430">
        <f t="shared" si="147"/>
        <v>0</v>
      </c>
      <c r="Q116" s="435">
        <v>57800000</v>
      </c>
      <c r="R116" s="435">
        <f>13600000+6800000</f>
        <v>20400000</v>
      </c>
      <c r="S116" s="430">
        <f t="shared" si="166"/>
        <v>78200000</v>
      </c>
      <c r="T116" s="435">
        <v>0</v>
      </c>
      <c r="U116" s="435">
        <v>0</v>
      </c>
      <c r="V116" s="430">
        <f t="shared" si="168"/>
        <v>0</v>
      </c>
      <c r="W116" s="256">
        <f>P116+S116+V116</f>
        <v>78200000</v>
      </c>
      <c r="X116" s="199">
        <f>M116-W116</f>
        <v>81000000</v>
      </c>
      <c r="Y116" s="130"/>
    </row>
    <row r="117" spans="1:25" s="121" customFormat="1" ht="26.25" customHeight="1" x14ac:dyDescent="0.25">
      <c r="A117" s="195">
        <v>1</v>
      </c>
      <c r="B117" s="188" t="s">
        <v>23</v>
      </c>
      <c r="C117" s="188" t="s">
        <v>19</v>
      </c>
      <c r="D117" s="188">
        <v>2</v>
      </c>
      <c r="E117" s="188" t="s">
        <v>20</v>
      </c>
      <c r="F117" s="244" t="s">
        <v>20</v>
      </c>
      <c r="G117" s="736" t="s">
        <v>427</v>
      </c>
      <c r="H117" s="737"/>
      <c r="I117" s="737"/>
      <c r="J117" s="737"/>
      <c r="K117" s="737"/>
      <c r="L117" s="273" t="s">
        <v>428</v>
      </c>
      <c r="M117" s="229">
        <v>1185500000</v>
      </c>
      <c r="N117" s="435">
        <v>0</v>
      </c>
      <c r="O117" s="435">
        <v>0</v>
      </c>
      <c r="P117" s="430">
        <f t="shared" si="147"/>
        <v>0</v>
      </c>
      <c r="Q117" s="435">
        <v>640475000</v>
      </c>
      <c r="R117" s="435">
        <f>73100000+36550000</f>
        <v>109650000</v>
      </c>
      <c r="S117" s="430">
        <f t="shared" si="166"/>
        <v>750125000</v>
      </c>
      <c r="T117" s="435">
        <v>0</v>
      </c>
      <c r="U117" s="435">
        <v>0</v>
      </c>
      <c r="V117" s="430">
        <f t="shared" si="168"/>
        <v>0</v>
      </c>
      <c r="W117" s="256">
        <f>P117+S117+V117</f>
        <v>750125000</v>
      </c>
      <c r="X117" s="199">
        <f>M117-W117</f>
        <v>435375000</v>
      </c>
      <c r="Y117" s="130"/>
    </row>
    <row r="118" spans="1:25" s="121" customFormat="1" ht="13.5" customHeight="1" x14ac:dyDescent="0.25">
      <c r="A118" s="195"/>
      <c r="B118" s="235"/>
      <c r="C118" s="235"/>
      <c r="D118" s="235"/>
      <c r="E118" s="235"/>
      <c r="F118" s="244"/>
      <c r="G118" s="594"/>
      <c r="H118" s="595"/>
      <c r="I118" s="595"/>
      <c r="J118" s="595"/>
      <c r="K118" s="595"/>
      <c r="L118" s="273"/>
      <c r="M118" s="229"/>
      <c r="N118" s="435"/>
      <c r="O118" s="435"/>
      <c r="P118" s="430"/>
      <c r="Q118" s="435"/>
      <c r="R118" s="435"/>
      <c r="S118" s="430"/>
      <c r="T118" s="435"/>
      <c r="U118" s="435"/>
      <c r="V118" s="430"/>
      <c r="W118" s="256"/>
      <c r="X118" s="256"/>
      <c r="Y118" s="130"/>
    </row>
    <row r="119" spans="1:25" s="121" customFormat="1" x14ac:dyDescent="0.25">
      <c r="A119" s="260"/>
      <c r="B119" s="261"/>
      <c r="C119" s="262"/>
      <c r="D119" s="262"/>
      <c r="E119" s="262"/>
      <c r="F119" s="263"/>
      <c r="G119" s="264"/>
      <c r="H119" s="265"/>
      <c r="I119" s="265"/>
      <c r="J119" s="265"/>
      <c r="K119" s="265"/>
      <c r="L119" s="260"/>
      <c r="M119" s="266"/>
      <c r="N119" s="436"/>
      <c r="O119" s="436"/>
      <c r="P119" s="436"/>
      <c r="Q119" s="436"/>
      <c r="R119" s="436"/>
      <c r="S119" s="436"/>
      <c r="T119" s="436"/>
      <c r="U119" s="436"/>
      <c r="V119" s="436"/>
      <c r="W119" s="260"/>
      <c r="X119" s="260"/>
      <c r="Y119" s="130"/>
    </row>
    <row r="120" spans="1:25" s="180" customFormat="1" x14ac:dyDescent="0.25">
      <c r="A120" s="267">
        <v>1</v>
      </c>
      <c r="B120" s="268" t="s">
        <v>23</v>
      </c>
      <c r="C120" s="268" t="s">
        <v>19</v>
      </c>
      <c r="D120" s="268">
        <v>2</v>
      </c>
      <c r="E120" s="268" t="s">
        <v>23</v>
      </c>
      <c r="F120" s="269"/>
      <c r="G120" s="738"/>
      <c r="H120" s="739"/>
      <c r="I120" s="739"/>
      <c r="J120" s="739"/>
      <c r="K120" s="739"/>
      <c r="L120" s="270" t="s">
        <v>195</v>
      </c>
      <c r="M120" s="271">
        <f>M121+M129+M141</f>
        <v>0</v>
      </c>
      <c r="N120" s="437">
        <f>N121+N129+N141</f>
        <v>0</v>
      </c>
      <c r="O120" s="437">
        <f>O121+O129+O141</f>
        <v>0</v>
      </c>
      <c r="P120" s="438">
        <f t="shared" si="147"/>
        <v>0</v>
      </c>
      <c r="Q120" s="437">
        <f>Q121+Q129+Q141</f>
        <v>0</v>
      </c>
      <c r="R120" s="437">
        <f>R121+R129+R141</f>
        <v>0</v>
      </c>
      <c r="S120" s="438">
        <f t="shared" ref="S120:S127" si="172">Q120+R120</f>
        <v>0</v>
      </c>
      <c r="T120" s="437">
        <f>T121+T129+T141</f>
        <v>0</v>
      </c>
      <c r="U120" s="437">
        <f>U121+U129+U141</f>
        <v>0</v>
      </c>
      <c r="V120" s="438">
        <f t="shared" ref="V120:V127" si="173">T120+U120</f>
        <v>0</v>
      </c>
      <c r="W120" s="272">
        <f t="shared" ref="W120:W139" si="174">P120+S120+V120</f>
        <v>0</v>
      </c>
      <c r="X120" s="272">
        <f t="shared" ref="X120:X139" si="175">M120-W120</f>
        <v>0</v>
      </c>
      <c r="Y120" s="179"/>
    </row>
    <row r="121" spans="1:25" s="180" customFormat="1" x14ac:dyDescent="0.25">
      <c r="A121" s="181">
        <v>1</v>
      </c>
      <c r="B121" s="182" t="s">
        <v>23</v>
      </c>
      <c r="C121" s="182" t="s">
        <v>19</v>
      </c>
      <c r="D121" s="182">
        <v>2</v>
      </c>
      <c r="E121" s="182" t="s">
        <v>23</v>
      </c>
      <c r="F121" s="241" t="s">
        <v>20</v>
      </c>
      <c r="G121" s="591"/>
      <c r="H121" s="592"/>
      <c r="I121" s="592"/>
      <c r="J121" s="592"/>
      <c r="K121" s="592"/>
      <c r="L121" s="184" t="s">
        <v>196</v>
      </c>
      <c r="M121" s="242">
        <f>M122</f>
        <v>0</v>
      </c>
      <c r="N121" s="431">
        <f t="shared" ref="N121:O124" si="176">N122</f>
        <v>0</v>
      </c>
      <c r="O121" s="431">
        <f t="shared" si="176"/>
        <v>0</v>
      </c>
      <c r="P121" s="432">
        <f t="shared" si="147"/>
        <v>0</v>
      </c>
      <c r="Q121" s="431">
        <f t="shared" ref="Q121:R124" si="177">Q122</f>
        <v>0</v>
      </c>
      <c r="R121" s="431">
        <f t="shared" si="177"/>
        <v>0</v>
      </c>
      <c r="S121" s="432">
        <f t="shared" si="172"/>
        <v>0</v>
      </c>
      <c r="T121" s="431">
        <f t="shared" ref="T121:U124" si="178">T122</f>
        <v>0</v>
      </c>
      <c r="U121" s="431">
        <f t="shared" si="178"/>
        <v>0</v>
      </c>
      <c r="V121" s="432">
        <f t="shared" si="173"/>
        <v>0</v>
      </c>
      <c r="W121" s="186"/>
      <c r="X121" s="186">
        <f t="shared" si="175"/>
        <v>0</v>
      </c>
      <c r="Y121" s="179"/>
    </row>
    <row r="122" spans="1:25" s="180" customFormat="1" x14ac:dyDescent="0.25">
      <c r="A122" s="273">
        <v>1</v>
      </c>
      <c r="B122" s="224" t="s">
        <v>23</v>
      </c>
      <c r="C122" s="224" t="s">
        <v>19</v>
      </c>
      <c r="D122" s="224">
        <v>2</v>
      </c>
      <c r="E122" s="224" t="s">
        <v>23</v>
      </c>
      <c r="F122" s="274" t="s">
        <v>20</v>
      </c>
      <c r="G122" s="710" t="s">
        <v>107</v>
      </c>
      <c r="H122" s="703"/>
      <c r="I122" s="703"/>
      <c r="J122" s="703"/>
      <c r="K122" s="703"/>
      <c r="L122" s="189" t="s">
        <v>108</v>
      </c>
      <c r="M122" s="275">
        <f>M123</f>
        <v>0</v>
      </c>
      <c r="N122" s="439">
        <f t="shared" si="176"/>
        <v>0</v>
      </c>
      <c r="O122" s="439">
        <f t="shared" si="176"/>
        <v>0</v>
      </c>
      <c r="P122" s="430">
        <f t="shared" si="147"/>
        <v>0</v>
      </c>
      <c r="Q122" s="439">
        <f t="shared" si="177"/>
        <v>0</v>
      </c>
      <c r="R122" s="439">
        <f t="shared" si="177"/>
        <v>0</v>
      </c>
      <c r="S122" s="430">
        <f t="shared" si="172"/>
        <v>0</v>
      </c>
      <c r="T122" s="439">
        <f t="shared" si="178"/>
        <v>0</v>
      </c>
      <c r="U122" s="439">
        <f t="shared" si="178"/>
        <v>0</v>
      </c>
      <c r="V122" s="430">
        <f t="shared" si="173"/>
        <v>0</v>
      </c>
      <c r="W122" s="276"/>
      <c r="X122" s="191">
        <f t="shared" si="175"/>
        <v>0</v>
      </c>
      <c r="Y122" s="179"/>
    </row>
    <row r="123" spans="1:25" s="180" customFormat="1" x14ac:dyDescent="0.25">
      <c r="A123" s="273">
        <v>1</v>
      </c>
      <c r="B123" s="224" t="s">
        <v>23</v>
      </c>
      <c r="C123" s="224" t="s">
        <v>19</v>
      </c>
      <c r="D123" s="224">
        <v>2</v>
      </c>
      <c r="E123" s="224" t="s">
        <v>23</v>
      </c>
      <c r="F123" s="274" t="s">
        <v>20</v>
      </c>
      <c r="G123" s="702" t="s">
        <v>128</v>
      </c>
      <c r="H123" s="735"/>
      <c r="I123" s="735"/>
      <c r="J123" s="735"/>
      <c r="K123" s="735"/>
      <c r="L123" s="189" t="s">
        <v>116</v>
      </c>
      <c r="M123" s="275">
        <f>M124</f>
        <v>0</v>
      </c>
      <c r="N123" s="439">
        <f t="shared" si="176"/>
        <v>0</v>
      </c>
      <c r="O123" s="439">
        <f t="shared" si="176"/>
        <v>0</v>
      </c>
      <c r="P123" s="430">
        <f t="shared" si="147"/>
        <v>0</v>
      </c>
      <c r="Q123" s="439">
        <f t="shared" si="177"/>
        <v>0</v>
      </c>
      <c r="R123" s="439">
        <f t="shared" si="177"/>
        <v>0</v>
      </c>
      <c r="S123" s="430">
        <f t="shared" si="172"/>
        <v>0</v>
      </c>
      <c r="T123" s="439">
        <f t="shared" si="178"/>
        <v>0</v>
      </c>
      <c r="U123" s="439">
        <f t="shared" si="178"/>
        <v>0</v>
      </c>
      <c r="V123" s="430">
        <f t="shared" si="173"/>
        <v>0</v>
      </c>
      <c r="W123" s="276"/>
      <c r="X123" s="191">
        <f t="shared" si="175"/>
        <v>0</v>
      </c>
      <c r="Y123" s="179"/>
    </row>
    <row r="124" spans="1:25" s="180" customFormat="1" x14ac:dyDescent="0.25">
      <c r="A124" s="273">
        <v>1</v>
      </c>
      <c r="B124" s="224" t="s">
        <v>23</v>
      </c>
      <c r="C124" s="224" t="s">
        <v>19</v>
      </c>
      <c r="D124" s="224">
        <v>2</v>
      </c>
      <c r="E124" s="224" t="s">
        <v>23</v>
      </c>
      <c r="F124" s="274" t="s">
        <v>20</v>
      </c>
      <c r="G124" s="702" t="s">
        <v>129</v>
      </c>
      <c r="H124" s="735"/>
      <c r="I124" s="735"/>
      <c r="J124" s="735"/>
      <c r="K124" s="735"/>
      <c r="L124" s="189" t="s">
        <v>118</v>
      </c>
      <c r="M124" s="275">
        <f>M125</f>
        <v>0</v>
      </c>
      <c r="N124" s="439">
        <f t="shared" si="176"/>
        <v>0</v>
      </c>
      <c r="O124" s="439">
        <f t="shared" si="176"/>
        <v>0</v>
      </c>
      <c r="P124" s="430">
        <f t="shared" si="147"/>
        <v>0</v>
      </c>
      <c r="Q124" s="439">
        <f t="shared" si="177"/>
        <v>0</v>
      </c>
      <c r="R124" s="439">
        <f t="shared" si="177"/>
        <v>0</v>
      </c>
      <c r="S124" s="430">
        <f t="shared" si="172"/>
        <v>0</v>
      </c>
      <c r="T124" s="439">
        <f t="shared" si="178"/>
        <v>0</v>
      </c>
      <c r="U124" s="439">
        <f t="shared" si="178"/>
        <v>0</v>
      </c>
      <c r="V124" s="430">
        <f t="shared" si="173"/>
        <v>0</v>
      </c>
      <c r="W124" s="276"/>
      <c r="X124" s="191">
        <f t="shared" si="175"/>
        <v>0</v>
      </c>
      <c r="Y124" s="179"/>
    </row>
    <row r="125" spans="1:25" s="180" customFormat="1" x14ac:dyDescent="0.25">
      <c r="A125" s="273">
        <v>1</v>
      </c>
      <c r="B125" s="224" t="s">
        <v>23</v>
      </c>
      <c r="C125" s="224" t="s">
        <v>19</v>
      </c>
      <c r="D125" s="224">
        <v>2</v>
      </c>
      <c r="E125" s="224" t="s">
        <v>23</v>
      </c>
      <c r="F125" s="274" t="s">
        <v>20</v>
      </c>
      <c r="G125" s="702" t="s">
        <v>119</v>
      </c>
      <c r="H125" s="735"/>
      <c r="I125" s="735"/>
      <c r="J125" s="735"/>
      <c r="K125" s="735"/>
      <c r="L125" s="189" t="s">
        <v>120</v>
      </c>
      <c r="M125" s="275">
        <f>SUM(M126:M127)</f>
        <v>0</v>
      </c>
      <c r="N125" s="439">
        <f t="shared" ref="N125:O125" si="179">SUM(N126:N127)</f>
        <v>0</v>
      </c>
      <c r="O125" s="439">
        <f t="shared" si="179"/>
        <v>0</v>
      </c>
      <c r="P125" s="430">
        <f t="shared" si="147"/>
        <v>0</v>
      </c>
      <c r="Q125" s="439">
        <f t="shared" ref="Q125:R125" si="180">SUM(Q126:Q127)</f>
        <v>0</v>
      </c>
      <c r="R125" s="439">
        <f t="shared" si="180"/>
        <v>0</v>
      </c>
      <c r="S125" s="430">
        <f t="shared" si="172"/>
        <v>0</v>
      </c>
      <c r="T125" s="439">
        <f t="shared" ref="T125:U125" si="181">SUM(T126:T127)</f>
        <v>0</v>
      </c>
      <c r="U125" s="439">
        <f t="shared" si="181"/>
        <v>0</v>
      </c>
      <c r="V125" s="430">
        <f t="shared" si="173"/>
        <v>0</v>
      </c>
      <c r="W125" s="276"/>
      <c r="X125" s="191">
        <f t="shared" si="175"/>
        <v>0</v>
      </c>
      <c r="Y125" s="179"/>
    </row>
    <row r="126" spans="1:25" s="180" customFormat="1" x14ac:dyDescent="0.25">
      <c r="A126" s="273">
        <v>1</v>
      </c>
      <c r="B126" s="224" t="s">
        <v>23</v>
      </c>
      <c r="C126" s="224" t="s">
        <v>19</v>
      </c>
      <c r="D126" s="224">
        <v>2</v>
      </c>
      <c r="E126" s="224" t="s">
        <v>23</v>
      </c>
      <c r="F126" s="274" t="s">
        <v>20</v>
      </c>
      <c r="G126" s="704" t="s">
        <v>197</v>
      </c>
      <c r="H126" s="713"/>
      <c r="I126" s="713"/>
      <c r="J126" s="713"/>
      <c r="K126" s="713"/>
      <c r="L126" s="205" t="s">
        <v>198</v>
      </c>
      <c r="M126" s="229">
        <v>0</v>
      </c>
      <c r="N126" s="440">
        <v>0</v>
      </c>
      <c r="O126" s="440">
        <v>0</v>
      </c>
      <c r="P126" s="430">
        <f t="shared" si="147"/>
        <v>0</v>
      </c>
      <c r="Q126" s="440">
        <v>0</v>
      </c>
      <c r="R126" s="440">
        <v>0</v>
      </c>
      <c r="S126" s="430">
        <f t="shared" si="172"/>
        <v>0</v>
      </c>
      <c r="T126" s="440">
        <v>0</v>
      </c>
      <c r="U126" s="440">
        <v>0</v>
      </c>
      <c r="V126" s="430">
        <f t="shared" si="173"/>
        <v>0</v>
      </c>
      <c r="W126" s="276"/>
      <c r="X126" s="191">
        <f t="shared" si="175"/>
        <v>0</v>
      </c>
      <c r="Y126" s="179"/>
    </row>
    <row r="127" spans="1:25" s="180" customFormat="1" x14ac:dyDescent="0.25">
      <c r="A127" s="145"/>
      <c r="B127" s="153"/>
      <c r="C127" s="153"/>
      <c r="D127" s="153"/>
      <c r="E127" s="153"/>
      <c r="F127" s="277"/>
      <c r="G127" s="704" t="s">
        <v>199</v>
      </c>
      <c r="H127" s="713"/>
      <c r="I127" s="713"/>
      <c r="J127" s="713"/>
      <c r="K127" s="713"/>
      <c r="L127" s="205" t="s">
        <v>200</v>
      </c>
      <c r="M127" s="229">
        <v>0</v>
      </c>
      <c r="N127" s="440">
        <v>0</v>
      </c>
      <c r="O127" s="440">
        <v>0</v>
      </c>
      <c r="P127" s="430">
        <f t="shared" si="147"/>
        <v>0</v>
      </c>
      <c r="Q127" s="440">
        <v>0</v>
      </c>
      <c r="R127" s="440">
        <v>0</v>
      </c>
      <c r="S127" s="430">
        <f t="shared" si="172"/>
        <v>0</v>
      </c>
      <c r="T127" s="440">
        <v>0</v>
      </c>
      <c r="U127" s="440">
        <v>0</v>
      </c>
      <c r="V127" s="430">
        <f t="shared" si="173"/>
        <v>0</v>
      </c>
      <c r="W127" s="276"/>
      <c r="X127" s="191">
        <f t="shared" si="175"/>
        <v>0</v>
      </c>
      <c r="Y127" s="179"/>
    </row>
    <row r="128" spans="1:25" s="180" customFormat="1" x14ac:dyDescent="0.25">
      <c r="A128" s="145"/>
      <c r="B128" s="153"/>
      <c r="C128" s="153"/>
      <c r="D128" s="153"/>
      <c r="E128" s="153"/>
      <c r="F128" s="277"/>
      <c r="G128" s="278"/>
      <c r="H128" s="279"/>
      <c r="I128" s="279"/>
      <c r="J128" s="279"/>
      <c r="K128" s="279"/>
      <c r="L128" s="280"/>
      <c r="M128" s="281"/>
      <c r="N128" s="440"/>
      <c r="O128" s="440"/>
      <c r="P128" s="440"/>
      <c r="Q128" s="440"/>
      <c r="R128" s="440"/>
      <c r="S128" s="440"/>
      <c r="T128" s="440"/>
      <c r="U128" s="440"/>
      <c r="V128" s="440"/>
      <c r="W128" s="276"/>
      <c r="X128" s="276"/>
      <c r="Y128" s="179"/>
    </row>
    <row r="129" spans="1:25" s="159" customFormat="1" x14ac:dyDescent="0.25">
      <c r="A129" s="181">
        <v>1</v>
      </c>
      <c r="B129" s="182" t="s">
        <v>23</v>
      </c>
      <c r="C129" s="182" t="s">
        <v>19</v>
      </c>
      <c r="D129" s="182">
        <v>2</v>
      </c>
      <c r="E129" s="182" t="s">
        <v>23</v>
      </c>
      <c r="F129" s="241" t="s">
        <v>21</v>
      </c>
      <c r="G129" s="741"/>
      <c r="H129" s="742"/>
      <c r="I129" s="742"/>
      <c r="J129" s="742"/>
      <c r="K129" s="742"/>
      <c r="L129" s="184" t="s">
        <v>201</v>
      </c>
      <c r="M129" s="242">
        <f>M130</f>
        <v>0</v>
      </c>
      <c r="N129" s="431">
        <f t="shared" ref="N129:O130" si="182">N130</f>
        <v>0</v>
      </c>
      <c r="O129" s="431">
        <f t="shared" si="182"/>
        <v>0</v>
      </c>
      <c r="P129" s="441">
        <f t="shared" si="147"/>
        <v>0</v>
      </c>
      <c r="Q129" s="431">
        <f t="shared" ref="Q129:R130" si="183">Q130</f>
        <v>0</v>
      </c>
      <c r="R129" s="431">
        <f t="shared" si="183"/>
        <v>0</v>
      </c>
      <c r="S129" s="441">
        <f t="shared" ref="S129:S135" si="184">Q129+R129</f>
        <v>0</v>
      </c>
      <c r="T129" s="431">
        <f t="shared" ref="T129:U130" si="185">T130</f>
        <v>0</v>
      </c>
      <c r="U129" s="431">
        <f t="shared" si="185"/>
        <v>0</v>
      </c>
      <c r="V129" s="441">
        <f t="shared" ref="V129:V135" si="186">T129+U129</f>
        <v>0</v>
      </c>
      <c r="W129" s="186">
        <f t="shared" si="174"/>
        <v>0</v>
      </c>
      <c r="X129" s="186">
        <f t="shared" si="175"/>
        <v>0</v>
      </c>
      <c r="Y129" s="158"/>
    </row>
    <row r="130" spans="1:25" s="193" customFormat="1" x14ac:dyDescent="0.25">
      <c r="A130" s="187">
        <v>1</v>
      </c>
      <c r="B130" s="188" t="s">
        <v>23</v>
      </c>
      <c r="C130" s="188" t="s">
        <v>19</v>
      </c>
      <c r="D130" s="188">
        <v>2</v>
      </c>
      <c r="E130" s="188" t="s">
        <v>23</v>
      </c>
      <c r="F130" s="235" t="s">
        <v>21</v>
      </c>
      <c r="G130" s="710" t="s">
        <v>107</v>
      </c>
      <c r="H130" s="703"/>
      <c r="I130" s="703"/>
      <c r="J130" s="703"/>
      <c r="K130" s="703"/>
      <c r="L130" s="189" t="s">
        <v>108</v>
      </c>
      <c r="M130" s="190">
        <f>M131</f>
        <v>0</v>
      </c>
      <c r="N130" s="430">
        <f t="shared" si="182"/>
        <v>0</v>
      </c>
      <c r="O130" s="430">
        <f t="shared" si="182"/>
        <v>0</v>
      </c>
      <c r="P130" s="430">
        <f t="shared" si="147"/>
        <v>0</v>
      </c>
      <c r="Q130" s="430">
        <f t="shared" si="183"/>
        <v>0</v>
      </c>
      <c r="R130" s="430">
        <f t="shared" si="183"/>
        <v>0</v>
      </c>
      <c r="S130" s="430">
        <f t="shared" si="184"/>
        <v>0</v>
      </c>
      <c r="T130" s="430">
        <f t="shared" si="185"/>
        <v>0</v>
      </c>
      <c r="U130" s="430">
        <f t="shared" si="185"/>
        <v>0</v>
      </c>
      <c r="V130" s="430">
        <f t="shared" si="186"/>
        <v>0</v>
      </c>
      <c r="W130" s="191">
        <f t="shared" si="174"/>
        <v>0</v>
      </c>
      <c r="X130" s="191">
        <f t="shared" si="175"/>
        <v>0</v>
      </c>
      <c r="Y130" s="192"/>
    </row>
    <row r="131" spans="1:25" s="193" customFormat="1" ht="14.25" customHeight="1" x14ac:dyDescent="0.25">
      <c r="A131" s="187">
        <v>1</v>
      </c>
      <c r="B131" s="188" t="s">
        <v>23</v>
      </c>
      <c r="C131" s="188" t="s">
        <v>19</v>
      </c>
      <c r="D131" s="188">
        <v>2</v>
      </c>
      <c r="E131" s="188" t="s">
        <v>23</v>
      </c>
      <c r="F131" s="235" t="s">
        <v>21</v>
      </c>
      <c r="G131" s="702" t="s">
        <v>128</v>
      </c>
      <c r="H131" s="735"/>
      <c r="I131" s="735"/>
      <c r="J131" s="735"/>
      <c r="K131" s="735"/>
      <c r="L131" s="189" t="s">
        <v>116</v>
      </c>
      <c r="M131" s="190">
        <f>M132+M137</f>
        <v>0</v>
      </c>
      <c r="N131" s="430">
        <f t="shared" ref="N131:O131" si="187">N132+N137</f>
        <v>0</v>
      </c>
      <c r="O131" s="430">
        <f t="shared" si="187"/>
        <v>0</v>
      </c>
      <c r="P131" s="430">
        <f t="shared" si="147"/>
        <v>0</v>
      </c>
      <c r="Q131" s="430">
        <f t="shared" ref="Q131:R131" si="188">Q132+Q137</f>
        <v>0</v>
      </c>
      <c r="R131" s="430">
        <f t="shared" si="188"/>
        <v>0</v>
      </c>
      <c r="S131" s="430">
        <f t="shared" si="184"/>
        <v>0</v>
      </c>
      <c r="T131" s="430">
        <f t="shared" ref="T131:U131" si="189">T132+T137</f>
        <v>0</v>
      </c>
      <c r="U131" s="430">
        <f t="shared" si="189"/>
        <v>0</v>
      </c>
      <c r="V131" s="430">
        <f t="shared" si="186"/>
        <v>0</v>
      </c>
      <c r="W131" s="191">
        <f t="shared" si="174"/>
        <v>0</v>
      </c>
      <c r="X131" s="191">
        <f t="shared" si="175"/>
        <v>0</v>
      </c>
      <c r="Y131" s="192"/>
    </row>
    <row r="132" spans="1:25" s="193" customFormat="1" x14ac:dyDescent="0.25">
      <c r="A132" s="187">
        <v>1</v>
      </c>
      <c r="B132" s="188" t="s">
        <v>23</v>
      </c>
      <c r="C132" s="188" t="s">
        <v>19</v>
      </c>
      <c r="D132" s="188">
        <v>2</v>
      </c>
      <c r="E132" s="188" t="s">
        <v>23</v>
      </c>
      <c r="F132" s="235" t="s">
        <v>21</v>
      </c>
      <c r="G132" s="702" t="s">
        <v>129</v>
      </c>
      <c r="H132" s="735"/>
      <c r="I132" s="735"/>
      <c r="J132" s="735"/>
      <c r="K132" s="735"/>
      <c r="L132" s="189" t="s">
        <v>118</v>
      </c>
      <c r="M132" s="190">
        <f>M133</f>
        <v>0</v>
      </c>
      <c r="N132" s="430">
        <f t="shared" ref="N132:O132" si="190">N133</f>
        <v>0</v>
      </c>
      <c r="O132" s="430">
        <f t="shared" si="190"/>
        <v>0</v>
      </c>
      <c r="P132" s="430">
        <f t="shared" si="147"/>
        <v>0</v>
      </c>
      <c r="Q132" s="430">
        <f t="shared" ref="Q132:R132" si="191">Q133</f>
        <v>0</v>
      </c>
      <c r="R132" s="430">
        <f t="shared" si="191"/>
        <v>0</v>
      </c>
      <c r="S132" s="430">
        <f t="shared" si="184"/>
        <v>0</v>
      </c>
      <c r="T132" s="430">
        <f t="shared" ref="T132:U132" si="192">T133</f>
        <v>0</v>
      </c>
      <c r="U132" s="430">
        <f t="shared" si="192"/>
        <v>0</v>
      </c>
      <c r="V132" s="430">
        <f t="shared" si="186"/>
        <v>0</v>
      </c>
      <c r="W132" s="191">
        <f t="shared" si="174"/>
        <v>0</v>
      </c>
      <c r="X132" s="191">
        <f t="shared" si="175"/>
        <v>0</v>
      </c>
      <c r="Y132" s="192"/>
    </row>
    <row r="133" spans="1:25" s="193" customFormat="1" x14ac:dyDescent="0.25">
      <c r="A133" s="187">
        <v>1</v>
      </c>
      <c r="F133" s="282"/>
      <c r="G133" s="702" t="s">
        <v>119</v>
      </c>
      <c r="H133" s="735"/>
      <c r="I133" s="735"/>
      <c r="J133" s="735"/>
      <c r="K133" s="735"/>
      <c r="L133" s="189" t="s">
        <v>120</v>
      </c>
      <c r="M133" s="217">
        <f>M134+M135</f>
        <v>0</v>
      </c>
      <c r="N133" s="433">
        <f t="shared" ref="N133:O133" si="193">N134+N135</f>
        <v>0</v>
      </c>
      <c r="O133" s="433">
        <f t="shared" si="193"/>
        <v>0</v>
      </c>
      <c r="P133" s="430">
        <f t="shared" si="147"/>
        <v>0</v>
      </c>
      <c r="Q133" s="433">
        <f t="shared" ref="Q133:R133" si="194">Q134+Q135</f>
        <v>0</v>
      </c>
      <c r="R133" s="433">
        <f t="shared" si="194"/>
        <v>0</v>
      </c>
      <c r="S133" s="430">
        <f t="shared" si="184"/>
        <v>0</v>
      </c>
      <c r="T133" s="433">
        <f t="shared" ref="T133:U133" si="195">T134+T135</f>
        <v>0</v>
      </c>
      <c r="U133" s="433">
        <f t="shared" si="195"/>
        <v>0</v>
      </c>
      <c r="V133" s="430">
        <f t="shared" si="186"/>
        <v>0</v>
      </c>
      <c r="W133" s="191">
        <f t="shared" si="174"/>
        <v>0</v>
      </c>
      <c r="X133" s="191">
        <f t="shared" si="175"/>
        <v>0</v>
      </c>
      <c r="Y133" s="192"/>
    </row>
    <row r="134" spans="1:25" s="121" customFormat="1" x14ac:dyDescent="0.25">
      <c r="A134" s="195">
        <v>1</v>
      </c>
      <c r="B134" s="588" t="s">
        <v>23</v>
      </c>
      <c r="C134" s="588" t="s">
        <v>19</v>
      </c>
      <c r="D134" s="588">
        <v>2</v>
      </c>
      <c r="E134" s="588" t="s">
        <v>23</v>
      </c>
      <c r="F134" s="244" t="s">
        <v>21</v>
      </c>
      <c r="G134" s="704" t="s">
        <v>121</v>
      </c>
      <c r="H134" s="713"/>
      <c r="I134" s="713"/>
      <c r="J134" s="713"/>
      <c r="K134" s="713"/>
      <c r="L134" s="205" t="s">
        <v>137</v>
      </c>
      <c r="M134" s="222">
        <v>0</v>
      </c>
      <c r="N134" s="430">
        <f>N139</f>
        <v>0</v>
      </c>
      <c r="O134" s="430">
        <f>O139</f>
        <v>0</v>
      </c>
      <c r="P134" s="430">
        <f t="shared" si="147"/>
        <v>0</v>
      </c>
      <c r="Q134" s="430">
        <f>Q139</f>
        <v>0</v>
      </c>
      <c r="R134" s="430">
        <f>R139</f>
        <v>0</v>
      </c>
      <c r="S134" s="430">
        <f t="shared" si="184"/>
        <v>0</v>
      </c>
      <c r="T134" s="430">
        <f>T139</f>
        <v>0</v>
      </c>
      <c r="U134" s="430">
        <f>U139</f>
        <v>0</v>
      </c>
      <c r="V134" s="430">
        <f t="shared" si="186"/>
        <v>0</v>
      </c>
      <c r="W134" s="191">
        <f t="shared" si="174"/>
        <v>0</v>
      </c>
      <c r="X134" s="191">
        <f t="shared" si="175"/>
        <v>0</v>
      </c>
      <c r="Y134" s="130"/>
    </row>
    <row r="135" spans="1:25" s="121" customFormat="1" x14ac:dyDescent="0.25">
      <c r="A135" s="195">
        <v>1</v>
      </c>
      <c r="B135" s="588" t="s">
        <v>23</v>
      </c>
      <c r="C135" s="588" t="s">
        <v>19</v>
      </c>
      <c r="D135" s="588">
        <v>2</v>
      </c>
      <c r="E135" s="588" t="s">
        <v>23</v>
      </c>
      <c r="F135" s="244" t="s">
        <v>21</v>
      </c>
      <c r="G135" s="704" t="s">
        <v>123</v>
      </c>
      <c r="H135" s="713"/>
      <c r="I135" s="713"/>
      <c r="J135" s="713"/>
      <c r="K135" s="713"/>
      <c r="L135" s="205" t="s">
        <v>202</v>
      </c>
      <c r="M135" s="222">
        <v>0</v>
      </c>
      <c r="N135" s="430"/>
      <c r="O135" s="430"/>
      <c r="P135" s="430">
        <f t="shared" si="147"/>
        <v>0</v>
      </c>
      <c r="Q135" s="430"/>
      <c r="R135" s="430"/>
      <c r="S135" s="430">
        <f t="shared" si="184"/>
        <v>0</v>
      </c>
      <c r="T135" s="430"/>
      <c r="U135" s="430"/>
      <c r="V135" s="430">
        <f t="shared" si="186"/>
        <v>0</v>
      </c>
      <c r="W135" s="191"/>
      <c r="X135" s="191"/>
      <c r="Y135" s="130"/>
    </row>
    <row r="136" spans="1:25" s="121" customFormat="1" x14ac:dyDescent="0.25">
      <c r="A136" s="195"/>
      <c r="B136" s="588"/>
      <c r="C136" s="588"/>
      <c r="D136" s="588"/>
      <c r="E136" s="588"/>
      <c r="F136" s="244"/>
      <c r="G136" s="574"/>
      <c r="H136" s="585"/>
      <c r="I136" s="585"/>
      <c r="J136" s="585"/>
      <c r="K136" s="585"/>
      <c r="L136" s="205"/>
      <c r="M136" s="222"/>
      <c r="N136" s="430"/>
      <c r="O136" s="430"/>
      <c r="P136" s="430"/>
      <c r="Q136" s="430"/>
      <c r="R136" s="430"/>
      <c r="S136" s="430"/>
      <c r="T136" s="430"/>
      <c r="U136" s="430"/>
      <c r="V136" s="430"/>
      <c r="W136" s="191"/>
      <c r="X136" s="191"/>
      <c r="Y136" s="130"/>
    </row>
    <row r="137" spans="1:25" s="121" customFormat="1" x14ac:dyDescent="0.25">
      <c r="A137" s="195">
        <v>1</v>
      </c>
      <c r="B137" s="588" t="s">
        <v>23</v>
      </c>
      <c r="C137" s="588" t="s">
        <v>19</v>
      </c>
      <c r="D137" s="588">
        <v>2</v>
      </c>
      <c r="E137" s="588" t="s">
        <v>23</v>
      </c>
      <c r="F137" s="244" t="s">
        <v>21</v>
      </c>
      <c r="G137" s="702" t="s">
        <v>203</v>
      </c>
      <c r="H137" s="735"/>
      <c r="I137" s="735"/>
      <c r="J137" s="735"/>
      <c r="K137" s="735"/>
      <c r="L137" s="149" t="s">
        <v>204</v>
      </c>
      <c r="M137" s="219">
        <f>M138</f>
        <v>0</v>
      </c>
      <c r="N137" s="439">
        <f t="shared" ref="N137:U139" si="196">N138</f>
        <v>0</v>
      </c>
      <c r="O137" s="439">
        <f t="shared" si="196"/>
        <v>0</v>
      </c>
      <c r="P137" s="430">
        <f t="shared" si="147"/>
        <v>0</v>
      </c>
      <c r="Q137" s="439">
        <f t="shared" ref="Q137:R138" si="197">Q138</f>
        <v>0</v>
      </c>
      <c r="R137" s="439">
        <f t="shared" si="197"/>
        <v>0</v>
      </c>
      <c r="S137" s="430">
        <f t="shared" ref="S137:S139" si="198">Q137+R137</f>
        <v>0</v>
      </c>
      <c r="T137" s="439">
        <f t="shared" ref="T137:U138" si="199">T138</f>
        <v>0</v>
      </c>
      <c r="U137" s="439">
        <f t="shared" si="199"/>
        <v>0</v>
      </c>
      <c r="V137" s="430">
        <f t="shared" ref="V137:V139" si="200">T137+U137</f>
        <v>0</v>
      </c>
      <c r="W137" s="191"/>
      <c r="X137" s="191">
        <f t="shared" si="175"/>
        <v>0</v>
      </c>
      <c r="Y137" s="130"/>
    </row>
    <row r="138" spans="1:25" s="121" customFormat="1" x14ac:dyDescent="0.25">
      <c r="A138" s="195">
        <v>1</v>
      </c>
      <c r="B138" s="588" t="s">
        <v>23</v>
      </c>
      <c r="C138" s="588" t="s">
        <v>19</v>
      </c>
      <c r="D138" s="588">
        <v>2</v>
      </c>
      <c r="E138" s="588" t="s">
        <v>23</v>
      </c>
      <c r="F138" s="244" t="s">
        <v>21</v>
      </c>
      <c r="G138" s="702" t="s">
        <v>205</v>
      </c>
      <c r="H138" s="735"/>
      <c r="I138" s="735"/>
      <c r="J138" s="735"/>
      <c r="K138" s="735"/>
      <c r="L138" s="149" t="s">
        <v>206</v>
      </c>
      <c r="M138" s="219">
        <f>M139</f>
        <v>0</v>
      </c>
      <c r="N138" s="439">
        <f t="shared" si="196"/>
        <v>0</v>
      </c>
      <c r="O138" s="439">
        <f t="shared" si="196"/>
        <v>0</v>
      </c>
      <c r="P138" s="430">
        <f t="shared" si="147"/>
        <v>0</v>
      </c>
      <c r="Q138" s="439">
        <f t="shared" si="197"/>
        <v>0</v>
      </c>
      <c r="R138" s="439">
        <f t="shared" si="197"/>
        <v>0</v>
      </c>
      <c r="S138" s="430">
        <f t="shared" si="198"/>
        <v>0</v>
      </c>
      <c r="T138" s="439">
        <f t="shared" si="199"/>
        <v>0</v>
      </c>
      <c r="U138" s="439">
        <f t="shared" si="199"/>
        <v>0</v>
      </c>
      <c r="V138" s="430">
        <f t="shared" si="200"/>
        <v>0</v>
      </c>
      <c r="W138" s="191"/>
      <c r="X138" s="191">
        <f t="shared" si="175"/>
        <v>0</v>
      </c>
      <c r="Y138" s="130"/>
    </row>
    <row r="139" spans="1:25" s="121" customFormat="1" x14ac:dyDescent="0.25">
      <c r="A139" s="195">
        <v>1</v>
      </c>
      <c r="B139" s="588" t="s">
        <v>23</v>
      </c>
      <c r="C139" s="588" t="s">
        <v>19</v>
      </c>
      <c r="D139" s="588">
        <v>2</v>
      </c>
      <c r="E139" s="588" t="s">
        <v>23</v>
      </c>
      <c r="F139" s="244" t="s">
        <v>21</v>
      </c>
      <c r="G139" s="704" t="s">
        <v>207</v>
      </c>
      <c r="H139" s="713"/>
      <c r="I139" s="713"/>
      <c r="J139" s="713"/>
      <c r="K139" s="713"/>
      <c r="L139" s="205" t="s">
        <v>208</v>
      </c>
      <c r="M139" s="222">
        <v>0</v>
      </c>
      <c r="N139" s="430">
        <f t="shared" si="196"/>
        <v>0</v>
      </c>
      <c r="O139" s="430">
        <f t="shared" si="196"/>
        <v>0</v>
      </c>
      <c r="P139" s="430">
        <f t="shared" si="147"/>
        <v>0</v>
      </c>
      <c r="Q139" s="430">
        <f t="shared" si="196"/>
        <v>0</v>
      </c>
      <c r="R139" s="430">
        <f t="shared" si="196"/>
        <v>0</v>
      </c>
      <c r="S139" s="430">
        <f t="shared" si="198"/>
        <v>0</v>
      </c>
      <c r="T139" s="430">
        <f t="shared" si="196"/>
        <v>0</v>
      </c>
      <c r="U139" s="430">
        <f t="shared" si="196"/>
        <v>0</v>
      </c>
      <c r="V139" s="430">
        <f t="shared" si="200"/>
        <v>0</v>
      </c>
      <c r="W139" s="191">
        <f t="shared" si="174"/>
        <v>0</v>
      </c>
      <c r="X139" s="191">
        <f t="shared" si="175"/>
        <v>0</v>
      </c>
      <c r="Y139" s="130"/>
    </row>
    <row r="140" spans="1:25" s="121" customFormat="1" x14ac:dyDescent="0.25">
      <c r="A140" s="196"/>
      <c r="B140" s="187"/>
      <c r="C140" s="188"/>
      <c r="D140" s="188"/>
      <c r="E140" s="188"/>
      <c r="F140" s="244"/>
      <c r="G140" s="743"/>
      <c r="H140" s="744"/>
      <c r="I140" s="744"/>
      <c r="J140" s="744"/>
      <c r="K140" s="744"/>
      <c r="L140" s="205"/>
      <c r="M140" s="222"/>
      <c r="N140" s="442"/>
      <c r="O140" s="442"/>
      <c r="P140" s="442"/>
      <c r="Q140" s="442"/>
      <c r="R140" s="442"/>
      <c r="S140" s="442"/>
      <c r="T140" s="442"/>
      <c r="U140" s="442"/>
      <c r="V140" s="442"/>
      <c r="W140" s="202"/>
      <c r="X140" s="202"/>
      <c r="Y140" s="130"/>
    </row>
    <row r="141" spans="1:25" s="159" customFormat="1" x14ac:dyDescent="0.25">
      <c r="A141" s="181">
        <v>1</v>
      </c>
      <c r="B141" s="182" t="s">
        <v>23</v>
      </c>
      <c r="C141" s="182" t="s">
        <v>19</v>
      </c>
      <c r="D141" s="182">
        <v>2</v>
      </c>
      <c r="E141" s="182" t="s">
        <v>23</v>
      </c>
      <c r="F141" s="241" t="s">
        <v>22</v>
      </c>
      <c r="G141" s="720"/>
      <c r="H141" s="721"/>
      <c r="I141" s="721"/>
      <c r="J141" s="721"/>
      <c r="K141" s="721"/>
      <c r="L141" s="184" t="s">
        <v>209</v>
      </c>
      <c r="M141" s="185">
        <f>M142</f>
        <v>0</v>
      </c>
      <c r="N141" s="432">
        <f t="shared" ref="N141:U146" si="201">N142</f>
        <v>0</v>
      </c>
      <c r="O141" s="432">
        <f t="shared" si="201"/>
        <v>0</v>
      </c>
      <c r="P141" s="441">
        <f t="shared" ref="P141:P146" si="202">N141+O141</f>
        <v>0</v>
      </c>
      <c r="Q141" s="432">
        <f t="shared" ref="Q141:R145" si="203">Q142</f>
        <v>0</v>
      </c>
      <c r="R141" s="432">
        <f t="shared" si="203"/>
        <v>0</v>
      </c>
      <c r="S141" s="441">
        <f t="shared" ref="S141:S146" si="204">Q141+R141</f>
        <v>0</v>
      </c>
      <c r="T141" s="432">
        <f t="shared" ref="T141:U145" si="205">T142</f>
        <v>0</v>
      </c>
      <c r="U141" s="432">
        <f t="shared" si="205"/>
        <v>0</v>
      </c>
      <c r="V141" s="441">
        <f t="shared" ref="V141:V146" si="206">T141+U141</f>
        <v>0</v>
      </c>
      <c r="W141" s="186">
        <f t="shared" ref="W141:W146" si="207">P141+S141+V141</f>
        <v>0</v>
      </c>
      <c r="X141" s="186">
        <f t="shared" ref="X141:X146" si="208">M141-W141</f>
        <v>0</v>
      </c>
      <c r="Y141" s="158"/>
    </row>
    <row r="142" spans="1:25" s="201" customFormat="1" x14ac:dyDescent="0.25">
      <c r="A142" s="195">
        <v>1</v>
      </c>
      <c r="B142" s="188" t="s">
        <v>23</v>
      </c>
      <c r="C142" s="188" t="s">
        <v>19</v>
      </c>
      <c r="D142" s="188">
        <v>2</v>
      </c>
      <c r="E142" s="188" t="s">
        <v>23</v>
      </c>
      <c r="F142" s="244" t="s">
        <v>22</v>
      </c>
      <c r="G142" s="710" t="s">
        <v>107</v>
      </c>
      <c r="H142" s="703"/>
      <c r="I142" s="703"/>
      <c r="J142" s="703"/>
      <c r="K142" s="703"/>
      <c r="L142" s="189" t="s">
        <v>108</v>
      </c>
      <c r="M142" s="190">
        <f>M143</f>
        <v>0</v>
      </c>
      <c r="N142" s="430">
        <f t="shared" si="201"/>
        <v>0</v>
      </c>
      <c r="O142" s="430">
        <f t="shared" si="201"/>
        <v>0</v>
      </c>
      <c r="P142" s="430">
        <f t="shared" si="202"/>
        <v>0</v>
      </c>
      <c r="Q142" s="430">
        <f t="shared" si="203"/>
        <v>0</v>
      </c>
      <c r="R142" s="430">
        <f t="shared" si="203"/>
        <v>0</v>
      </c>
      <c r="S142" s="430">
        <f t="shared" si="204"/>
        <v>0</v>
      </c>
      <c r="T142" s="430">
        <f t="shared" si="205"/>
        <v>0</v>
      </c>
      <c r="U142" s="430">
        <f t="shared" si="205"/>
        <v>0</v>
      </c>
      <c r="V142" s="430">
        <f t="shared" si="206"/>
        <v>0</v>
      </c>
      <c r="W142" s="191">
        <f t="shared" si="207"/>
        <v>0</v>
      </c>
      <c r="X142" s="191">
        <f t="shared" si="208"/>
        <v>0</v>
      </c>
      <c r="Y142" s="200"/>
    </row>
    <row r="143" spans="1:25" s="121" customFormat="1" x14ac:dyDescent="0.25">
      <c r="A143" s="195">
        <v>1</v>
      </c>
      <c r="B143" s="188" t="s">
        <v>23</v>
      </c>
      <c r="C143" s="188" t="s">
        <v>19</v>
      </c>
      <c r="D143" s="188">
        <v>2</v>
      </c>
      <c r="E143" s="188" t="s">
        <v>23</v>
      </c>
      <c r="F143" s="244" t="s">
        <v>22</v>
      </c>
      <c r="G143" s="572" t="s">
        <v>128</v>
      </c>
      <c r="H143" s="581"/>
      <c r="I143" s="581"/>
      <c r="J143" s="581"/>
      <c r="K143" s="581"/>
      <c r="L143" s="149" t="s">
        <v>116</v>
      </c>
      <c r="M143" s="275">
        <f>M144</f>
        <v>0</v>
      </c>
      <c r="N143" s="439">
        <f t="shared" si="201"/>
        <v>0</v>
      </c>
      <c r="O143" s="439">
        <f t="shared" si="201"/>
        <v>0</v>
      </c>
      <c r="P143" s="430">
        <f t="shared" si="202"/>
        <v>0</v>
      </c>
      <c r="Q143" s="439">
        <f t="shared" si="203"/>
        <v>0</v>
      </c>
      <c r="R143" s="439">
        <f t="shared" si="203"/>
        <v>0</v>
      </c>
      <c r="S143" s="430">
        <f t="shared" si="204"/>
        <v>0</v>
      </c>
      <c r="T143" s="439">
        <f t="shared" si="205"/>
        <v>0</v>
      </c>
      <c r="U143" s="439">
        <f t="shared" si="205"/>
        <v>0</v>
      </c>
      <c r="V143" s="430">
        <f t="shared" si="206"/>
        <v>0</v>
      </c>
      <c r="W143" s="191">
        <f t="shared" si="207"/>
        <v>0</v>
      </c>
      <c r="X143" s="191">
        <f t="shared" si="208"/>
        <v>0</v>
      </c>
      <c r="Y143" s="130"/>
    </row>
    <row r="144" spans="1:25" s="121" customFormat="1" x14ac:dyDescent="0.25">
      <c r="A144" s="195">
        <v>1</v>
      </c>
      <c r="B144" s="188" t="s">
        <v>23</v>
      </c>
      <c r="C144" s="188" t="s">
        <v>19</v>
      </c>
      <c r="D144" s="188">
        <v>2</v>
      </c>
      <c r="E144" s="188" t="s">
        <v>23</v>
      </c>
      <c r="F144" s="244" t="s">
        <v>22</v>
      </c>
      <c r="G144" s="702" t="s">
        <v>130</v>
      </c>
      <c r="H144" s="703"/>
      <c r="I144" s="703"/>
      <c r="J144" s="703"/>
      <c r="K144" s="703"/>
      <c r="L144" s="149" t="s">
        <v>131</v>
      </c>
      <c r="M144" s="219">
        <f>M145</f>
        <v>0</v>
      </c>
      <c r="N144" s="439">
        <f t="shared" si="201"/>
        <v>0</v>
      </c>
      <c r="O144" s="439">
        <f t="shared" si="201"/>
        <v>0</v>
      </c>
      <c r="P144" s="430">
        <f t="shared" si="202"/>
        <v>0</v>
      </c>
      <c r="Q144" s="439">
        <f t="shared" si="203"/>
        <v>0</v>
      </c>
      <c r="R144" s="439">
        <f t="shared" si="203"/>
        <v>0</v>
      </c>
      <c r="S144" s="430">
        <f t="shared" si="204"/>
        <v>0</v>
      </c>
      <c r="T144" s="439">
        <f t="shared" si="205"/>
        <v>0</v>
      </c>
      <c r="U144" s="439">
        <f t="shared" si="205"/>
        <v>0</v>
      </c>
      <c r="V144" s="430">
        <f t="shared" si="206"/>
        <v>0</v>
      </c>
      <c r="W144" s="191">
        <f t="shared" si="207"/>
        <v>0</v>
      </c>
      <c r="X144" s="191">
        <f t="shared" si="208"/>
        <v>0</v>
      </c>
      <c r="Y144" s="130"/>
    </row>
    <row r="145" spans="1:25" s="121" customFormat="1" x14ac:dyDescent="0.25">
      <c r="A145" s="195">
        <v>1</v>
      </c>
      <c r="B145" s="188" t="s">
        <v>23</v>
      </c>
      <c r="C145" s="188" t="s">
        <v>19</v>
      </c>
      <c r="D145" s="188">
        <v>2</v>
      </c>
      <c r="E145" s="188" t="s">
        <v>23</v>
      </c>
      <c r="F145" s="244" t="s">
        <v>22</v>
      </c>
      <c r="G145" s="702" t="s">
        <v>132</v>
      </c>
      <c r="H145" s="703"/>
      <c r="I145" s="703"/>
      <c r="J145" s="703"/>
      <c r="K145" s="703"/>
      <c r="L145" s="149" t="s">
        <v>133</v>
      </c>
      <c r="M145" s="275">
        <f>M146</f>
        <v>0</v>
      </c>
      <c r="N145" s="439">
        <f t="shared" si="201"/>
        <v>0</v>
      </c>
      <c r="O145" s="439">
        <f t="shared" si="201"/>
        <v>0</v>
      </c>
      <c r="P145" s="430">
        <f t="shared" si="202"/>
        <v>0</v>
      </c>
      <c r="Q145" s="439">
        <f t="shared" si="203"/>
        <v>0</v>
      </c>
      <c r="R145" s="439">
        <f t="shared" si="203"/>
        <v>0</v>
      </c>
      <c r="S145" s="430">
        <f t="shared" si="204"/>
        <v>0</v>
      </c>
      <c r="T145" s="439">
        <f t="shared" si="205"/>
        <v>0</v>
      </c>
      <c r="U145" s="439">
        <f t="shared" si="205"/>
        <v>0</v>
      </c>
      <c r="V145" s="430">
        <f t="shared" si="206"/>
        <v>0</v>
      </c>
      <c r="W145" s="191">
        <f t="shared" si="207"/>
        <v>0</v>
      </c>
      <c r="X145" s="191">
        <f t="shared" si="208"/>
        <v>0</v>
      </c>
      <c r="Y145" s="130"/>
    </row>
    <row r="146" spans="1:25" s="121" customFormat="1" x14ac:dyDescent="0.25">
      <c r="A146" s="195">
        <v>1</v>
      </c>
      <c r="B146" s="588" t="s">
        <v>23</v>
      </c>
      <c r="C146" s="588" t="s">
        <v>19</v>
      </c>
      <c r="D146" s="588">
        <v>2</v>
      </c>
      <c r="E146" s="588" t="s">
        <v>23</v>
      </c>
      <c r="F146" s="244" t="s">
        <v>22</v>
      </c>
      <c r="G146" s="736" t="s">
        <v>134</v>
      </c>
      <c r="H146" s="737"/>
      <c r="I146" s="737"/>
      <c r="J146" s="737"/>
      <c r="K146" s="737"/>
      <c r="L146" s="205" t="s">
        <v>135</v>
      </c>
      <c r="M146" s="229">
        <v>0</v>
      </c>
      <c r="N146" s="430">
        <f t="shared" si="201"/>
        <v>0</v>
      </c>
      <c r="O146" s="430">
        <f t="shared" si="201"/>
        <v>0</v>
      </c>
      <c r="P146" s="430">
        <f t="shared" si="202"/>
        <v>0</v>
      </c>
      <c r="Q146" s="430">
        <f t="shared" si="201"/>
        <v>0</v>
      </c>
      <c r="R146" s="430">
        <f t="shared" si="201"/>
        <v>0</v>
      </c>
      <c r="S146" s="430">
        <f t="shared" si="204"/>
        <v>0</v>
      </c>
      <c r="T146" s="430">
        <f t="shared" si="201"/>
        <v>0</v>
      </c>
      <c r="U146" s="430">
        <f t="shared" si="201"/>
        <v>0</v>
      </c>
      <c r="V146" s="430">
        <f t="shared" si="206"/>
        <v>0</v>
      </c>
      <c r="W146" s="191">
        <f t="shared" si="207"/>
        <v>0</v>
      </c>
      <c r="X146" s="191">
        <f t="shared" si="208"/>
        <v>0</v>
      </c>
      <c r="Y146" s="130"/>
    </row>
    <row r="147" spans="1:25" s="121" customFormat="1" x14ac:dyDescent="0.25">
      <c r="A147" s="196"/>
      <c r="B147" s="187"/>
      <c r="C147" s="188"/>
      <c r="D147" s="188"/>
      <c r="E147" s="188"/>
      <c r="F147" s="234"/>
      <c r="G147" s="743"/>
      <c r="H147" s="744"/>
      <c r="I147" s="744"/>
      <c r="J147" s="744"/>
      <c r="K147" s="744"/>
      <c r="L147" s="283"/>
      <c r="M147" s="284"/>
      <c r="N147" s="442"/>
      <c r="O147" s="442"/>
      <c r="P147" s="442"/>
      <c r="Q147" s="442"/>
      <c r="R147" s="442"/>
      <c r="S147" s="442"/>
      <c r="T147" s="442"/>
      <c r="U147" s="442"/>
      <c r="V147" s="442"/>
      <c r="W147" s="202"/>
      <c r="X147" s="202"/>
      <c r="Y147" s="130"/>
    </row>
    <row r="148" spans="1:25" s="180" customFormat="1" x14ac:dyDescent="0.25">
      <c r="A148" s="267">
        <v>1</v>
      </c>
      <c r="B148" s="268" t="s">
        <v>23</v>
      </c>
      <c r="C148" s="268" t="s">
        <v>19</v>
      </c>
      <c r="D148" s="268">
        <v>2</v>
      </c>
      <c r="E148" s="268" t="s">
        <v>24</v>
      </c>
      <c r="F148" s="269"/>
      <c r="G148" s="738"/>
      <c r="H148" s="739"/>
      <c r="I148" s="739"/>
      <c r="J148" s="739"/>
      <c r="K148" s="739"/>
      <c r="L148" s="270" t="s">
        <v>210</v>
      </c>
      <c r="M148" s="271">
        <f>M149+M167+M175+M187+M195+M202</f>
        <v>127837100</v>
      </c>
      <c r="N148" s="437">
        <f>N149+N167+N175+N187+N195+N202</f>
        <v>0</v>
      </c>
      <c r="O148" s="437">
        <f>O149+O167+O175+O187+O195+O202</f>
        <v>0</v>
      </c>
      <c r="P148" s="438">
        <f t="shared" ref="P148:P154" si="209">N148+O148</f>
        <v>0</v>
      </c>
      <c r="Q148" s="437">
        <f>Q149+Q167+Q175+Q187+Q195+Q202</f>
        <v>22217597</v>
      </c>
      <c r="R148" s="437">
        <f>R149+R167+R175+R187+R195+R202</f>
        <v>0</v>
      </c>
      <c r="S148" s="438">
        <f t="shared" ref="S148:S154" si="210">Q148+R148</f>
        <v>22217597</v>
      </c>
      <c r="T148" s="437">
        <f>T149+T167+T175+T187+T195+T202</f>
        <v>0</v>
      </c>
      <c r="U148" s="437">
        <f>U149+U167+U175+U187+U195+U202</f>
        <v>0</v>
      </c>
      <c r="V148" s="438">
        <f t="shared" ref="V148:V154" si="211">T148+U148</f>
        <v>0</v>
      </c>
      <c r="W148" s="272">
        <f>P148+S148+V148</f>
        <v>22217597</v>
      </c>
      <c r="X148" s="272">
        <f>M148-W148</f>
        <v>105619503</v>
      </c>
      <c r="Y148" s="179"/>
    </row>
    <row r="149" spans="1:25" s="159" customFormat="1" x14ac:dyDescent="0.25">
      <c r="A149" s="181">
        <v>1</v>
      </c>
      <c r="B149" s="589" t="s">
        <v>23</v>
      </c>
      <c r="C149" s="589" t="s">
        <v>19</v>
      </c>
      <c r="D149" s="589">
        <v>2</v>
      </c>
      <c r="E149" s="589" t="s">
        <v>24</v>
      </c>
      <c r="F149" s="241" t="s">
        <v>19</v>
      </c>
      <c r="G149" s="741"/>
      <c r="H149" s="742"/>
      <c r="I149" s="742"/>
      <c r="J149" s="742"/>
      <c r="K149" s="742"/>
      <c r="L149" s="184" t="s">
        <v>211</v>
      </c>
      <c r="M149" s="242">
        <f>M150</f>
        <v>1905400</v>
      </c>
      <c r="N149" s="431">
        <f t="shared" ref="N149:O149" si="212">N150</f>
        <v>0</v>
      </c>
      <c r="O149" s="431">
        <f t="shared" si="212"/>
        <v>0</v>
      </c>
      <c r="P149" s="441">
        <f t="shared" si="209"/>
        <v>0</v>
      </c>
      <c r="Q149" s="431">
        <f t="shared" ref="Q149:R149" si="213">Q150</f>
        <v>520590</v>
      </c>
      <c r="R149" s="431">
        <f t="shared" si="213"/>
        <v>0</v>
      </c>
      <c r="S149" s="441">
        <f t="shared" si="210"/>
        <v>520590</v>
      </c>
      <c r="T149" s="431">
        <f t="shared" ref="T149:U149" si="214">T150</f>
        <v>0</v>
      </c>
      <c r="U149" s="431">
        <f t="shared" si="214"/>
        <v>0</v>
      </c>
      <c r="V149" s="441">
        <f t="shared" si="211"/>
        <v>0</v>
      </c>
      <c r="W149" s="186">
        <f t="shared" ref="W149:W154" si="215">P149+S149+V149</f>
        <v>520590</v>
      </c>
      <c r="X149" s="186">
        <f t="shared" ref="X149:X154" si="216">M149-W149</f>
        <v>1384810</v>
      </c>
      <c r="Y149" s="158"/>
    </row>
    <row r="150" spans="1:25" s="201" customFormat="1" x14ac:dyDescent="0.25">
      <c r="A150" s="187">
        <v>1</v>
      </c>
      <c r="B150" s="188" t="s">
        <v>23</v>
      </c>
      <c r="C150" s="188" t="s">
        <v>19</v>
      </c>
      <c r="D150" s="188">
        <v>2</v>
      </c>
      <c r="E150" s="188" t="s">
        <v>24</v>
      </c>
      <c r="F150" s="235" t="s">
        <v>19</v>
      </c>
      <c r="G150" s="710" t="s">
        <v>107</v>
      </c>
      <c r="H150" s="703"/>
      <c r="I150" s="703"/>
      <c r="J150" s="703"/>
      <c r="K150" s="703"/>
      <c r="L150" s="189" t="s">
        <v>108</v>
      </c>
      <c r="M150" s="217">
        <f>M151+M160</f>
        <v>1905400</v>
      </c>
      <c r="N150" s="433">
        <f t="shared" ref="N150:O150" si="217">N151+N160</f>
        <v>0</v>
      </c>
      <c r="O150" s="433">
        <f t="shared" si="217"/>
        <v>0</v>
      </c>
      <c r="P150" s="430">
        <f t="shared" si="209"/>
        <v>0</v>
      </c>
      <c r="Q150" s="433">
        <f t="shared" ref="Q150:R150" si="218">Q151+Q160</f>
        <v>520590</v>
      </c>
      <c r="R150" s="433">
        <f t="shared" si="218"/>
        <v>0</v>
      </c>
      <c r="S150" s="430">
        <f t="shared" si="210"/>
        <v>520590</v>
      </c>
      <c r="T150" s="433">
        <f t="shared" ref="T150:U150" si="219">T151+T160</f>
        <v>0</v>
      </c>
      <c r="U150" s="433">
        <f t="shared" si="219"/>
        <v>0</v>
      </c>
      <c r="V150" s="430">
        <f t="shared" si="211"/>
        <v>0</v>
      </c>
      <c r="W150" s="191">
        <f t="shared" si="215"/>
        <v>520590</v>
      </c>
      <c r="X150" s="191">
        <f t="shared" si="216"/>
        <v>1384810</v>
      </c>
      <c r="Y150" s="200"/>
    </row>
    <row r="151" spans="1:25" s="121" customFormat="1" x14ac:dyDescent="0.25">
      <c r="A151" s="187">
        <v>1</v>
      </c>
      <c r="B151" s="188" t="s">
        <v>23</v>
      </c>
      <c r="C151" s="188" t="s">
        <v>19</v>
      </c>
      <c r="D151" s="188">
        <v>2</v>
      </c>
      <c r="E151" s="188" t="s">
        <v>24</v>
      </c>
      <c r="F151" s="235" t="s">
        <v>19</v>
      </c>
      <c r="G151" s="702" t="s">
        <v>128</v>
      </c>
      <c r="H151" s="735"/>
      <c r="I151" s="735"/>
      <c r="J151" s="735"/>
      <c r="K151" s="735"/>
      <c r="L151" s="149" t="s">
        <v>116</v>
      </c>
      <c r="M151" s="221">
        <f t="shared" ref="M151:O151" si="220">M152+M156</f>
        <v>1905400</v>
      </c>
      <c r="N151" s="434">
        <f t="shared" si="220"/>
        <v>0</v>
      </c>
      <c r="O151" s="434">
        <f t="shared" si="220"/>
        <v>0</v>
      </c>
      <c r="P151" s="430">
        <f t="shared" si="209"/>
        <v>0</v>
      </c>
      <c r="Q151" s="434">
        <f t="shared" ref="Q151:R151" si="221">Q152+Q156</f>
        <v>520590</v>
      </c>
      <c r="R151" s="434">
        <f t="shared" si="221"/>
        <v>0</v>
      </c>
      <c r="S151" s="430">
        <f t="shared" si="210"/>
        <v>520590</v>
      </c>
      <c r="T151" s="434">
        <f t="shared" ref="T151:U151" si="222">T152+T156</f>
        <v>0</v>
      </c>
      <c r="U151" s="434">
        <f t="shared" si="222"/>
        <v>0</v>
      </c>
      <c r="V151" s="430">
        <f t="shared" si="211"/>
        <v>0</v>
      </c>
      <c r="W151" s="191">
        <f t="shared" si="215"/>
        <v>520590</v>
      </c>
      <c r="X151" s="191">
        <f t="shared" si="216"/>
        <v>1384810</v>
      </c>
      <c r="Y151" s="130"/>
    </row>
    <row r="152" spans="1:25" s="121" customFormat="1" x14ac:dyDescent="0.25">
      <c r="A152" s="187">
        <v>1</v>
      </c>
      <c r="B152" s="188" t="s">
        <v>23</v>
      </c>
      <c r="C152" s="188" t="s">
        <v>19</v>
      </c>
      <c r="D152" s="188">
        <v>2</v>
      </c>
      <c r="E152" s="188" t="s">
        <v>24</v>
      </c>
      <c r="F152" s="235" t="s">
        <v>19</v>
      </c>
      <c r="G152" s="702" t="s">
        <v>129</v>
      </c>
      <c r="H152" s="735"/>
      <c r="I152" s="735"/>
      <c r="J152" s="735"/>
      <c r="K152" s="735"/>
      <c r="L152" s="149" t="s">
        <v>118</v>
      </c>
      <c r="M152" s="221">
        <f>M153</f>
        <v>1905400</v>
      </c>
      <c r="N152" s="434">
        <f t="shared" ref="N152:U154" si="223">N153</f>
        <v>0</v>
      </c>
      <c r="O152" s="434">
        <f t="shared" si="223"/>
        <v>0</v>
      </c>
      <c r="P152" s="430">
        <f t="shared" si="209"/>
        <v>0</v>
      </c>
      <c r="Q152" s="434">
        <f t="shared" ref="Q152:R153" si="224">Q153</f>
        <v>520590</v>
      </c>
      <c r="R152" s="434">
        <f t="shared" si="224"/>
        <v>0</v>
      </c>
      <c r="S152" s="430">
        <f t="shared" si="210"/>
        <v>520590</v>
      </c>
      <c r="T152" s="434">
        <f t="shared" ref="T152:U153" si="225">T153</f>
        <v>0</v>
      </c>
      <c r="U152" s="434">
        <f t="shared" si="225"/>
        <v>0</v>
      </c>
      <c r="V152" s="430">
        <f t="shared" si="211"/>
        <v>0</v>
      </c>
      <c r="W152" s="191">
        <f t="shared" si="215"/>
        <v>520590</v>
      </c>
      <c r="X152" s="191">
        <f t="shared" si="216"/>
        <v>1384810</v>
      </c>
      <c r="Y152" s="130"/>
    </row>
    <row r="153" spans="1:25" s="121" customFormat="1" x14ac:dyDescent="0.25">
      <c r="A153" s="187">
        <v>1</v>
      </c>
      <c r="B153" s="188" t="s">
        <v>23</v>
      </c>
      <c r="C153" s="188" t="s">
        <v>19</v>
      </c>
      <c r="D153" s="188">
        <v>2</v>
      </c>
      <c r="E153" s="188" t="s">
        <v>24</v>
      </c>
      <c r="F153" s="235" t="s">
        <v>19</v>
      </c>
      <c r="G153" s="702" t="s">
        <v>119</v>
      </c>
      <c r="H153" s="735"/>
      <c r="I153" s="735"/>
      <c r="J153" s="735"/>
      <c r="K153" s="735"/>
      <c r="L153" s="149" t="s">
        <v>120</v>
      </c>
      <c r="M153" s="221">
        <f>M154</f>
        <v>1905400</v>
      </c>
      <c r="N153" s="434">
        <f t="shared" si="223"/>
        <v>0</v>
      </c>
      <c r="O153" s="434">
        <f t="shared" si="223"/>
        <v>0</v>
      </c>
      <c r="P153" s="430">
        <f t="shared" si="209"/>
        <v>0</v>
      </c>
      <c r="Q153" s="434">
        <f t="shared" si="224"/>
        <v>520590</v>
      </c>
      <c r="R153" s="434">
        <f t="shared" si="224"/>
        <v>0</v>
      </c>
      <c r="S153" s="430">
        <f t="shared" si="210"/>
        <v>520590</v>
      </c>
      <c r="T153" s="434">
        <f t="shared" si="225"/>
        <v>0</v>
      </c>
      <c r="U153" s="434">
        <f t="shared" si="225"/>
        <v>0</v>
      </c>
      <c r="V153" s="430">
        <f t="shared" si="211"/>
        <v>0</v>
      </c>
      <c r="W153" s="191">
        <f t="shared" si="215"/>
        <v>520590</v>
      </c>
      <c r="X153" s="191">
        <f t="shared" si="216"/>
        <v>1384810</v>
      </c>
      <c r="Y153" s="130"/>
    </row>
    <row r="154" spans="1:25" s="626" customFormat="1" x14ac:dyDescent="0.25">
      <c r="A154" s="195">
        <v>1</v>
      </c>
      <c r="B154" s="625" t="s">
        <v>23</v>
      </c>
      <c r="C154" s="625" t="s">
        <v>19</v>
      </c>
      <c r="D154" s="625">
        <v>2</v>
      </c>
      <c r="E154" s="625" t="s">
        <v>24</v>
      </c>
      <c r="F154" s="244" t="s">
        <v>19</v>
      </c>
      <c r="G154" s="704" t="s">
        <v>212</v>
      </c>
      <c r="H154" s="713"/>
      <c r="I154" s="713"/>
      <c r="J154" s="713"/>
      <c r="K154" s="713"/>
      <c r="L154" s="205" t="s">
        <v>213</v>
      </c>
      <c r="M154" s="222">
        <v>1905400</v>
      </c>
      <c r="N154" s="443">
        <f t="shared" si="223"/>
        <v>0</v>
      </c>
      <c r="O154" s="443">
        <f t="shared" si="223"/>
        <v>0</v>
      </c>
      <c r="P154" s="443">
        <f t="shared" si="209"/>
        <v>0</v>
      </c>
      <c r="Q154" s="443">
        <v>520590</v>
      </c>
      <c r="R154" s="443">
        <v>0</v>
      </c>
      <c r="S154" s="443">
        <f t="shared" si="210"/>
        <v>520590</v>
      </c>
      <c r="T154" s="443">
        <f t="shared" si="223"/>
        <v>0</v>
      </c>
      <c r="U154" s="443">
        <f t="shared" si="223"/>
        <v>0</v>
      </c>
      <c r="V154" s="443">
        <f t="shared" si="211"/>
        <v>0</v>
      </c>
      <c r="W154" s="199">
        <f t="shared" si="215"/>
        <v>520590</v>
      </c>
      <c r="X154" s="199">
        <f t="shared" si="216"/>
        <v>1384810</v>
      </c>
      <c r="Y154" s="247"/>
    </row>
    <row r="155" spans="1:25" s="121" customFormat="1" x14ac:dyDescent="0.25">
      <c r="A155" s="196"/>
      <c r="B155" s="196"/>
      <c r="C155" s="196"/>
      <c r="D155" s="196"/>
      <c r="E155" s="196"/>
      <c r="F155" s="195"/>
      <c r="G155" s="743"/>
      <c r="H155" s="744"/>
      <c r="I155" s="744"/>
      <c r="J155" s="744"/>
      <c r="K155" s="744"/>
      <c r="L155" s="205"/>
      <c r="M155" s="222"/>
      <c r="N155" s="443"/>
      <c r="O155" s="443"/>
      <c r="P155" s="443"/>
      <c r="Q155" s="443"/>
      <c r="R155" s="443"/>
      <c r="S155" s="443"/>
      <c r="T155" s="443"/>
      <c r="U155" s="443"/>
      <c r="V155" s="443"/>
      <c r="W155" s="196"/>
      <c r="X155" s="196"/>
      <c r="Y155" s="130"/>
    </row>
    <row r="156" spans="1:25" s="121" customFormat="1" x14ac:dyDescent="0.25">
      <c r="A156" s="195">
        <v>1</v>
      </c>
      <c r="B156" s="188" t="s">
        <v>23</v>
      </c>
      <c r="C156" s="188" t="s">
        <v>19</v>
      </c>
      <c r="D156" s="188">
        <v>2</v>
      </c>
      <c r="E156" s="188" t="s">
        <v>24</v>
      </c>
      <c r="F156" s="244" t="s">
        <v>19</v>
      </c>
      <c r="G156" s="702" t="s">
        <v>214</v>
      </c>
      <c r="H156" s="735"/>
      <c r="I156" s="735"/>
      <c r="J156" s="735"/>
      <c r="K156" s="735"/>
      <c r="L156" s="149" t="s">
        <v>215</v>
      </c>
      <c r="M156" s="190">
        <f>M157</f>
        <v>0</v>
      </c>
      <c r="N156" s="430">
        <f t="shared" ref="N156:U158" si="226">N157</f>
        <v>0</v>
      </c>
      <c r="O156" s="430">
        <f t="shared" si="226"/>
        <v>0</v>
      </c>
      <c r="P156" s="430">
        <f t="shared" ref="P156:P158" si="227">N156+O156</f>
        <v>0</v>
      </c>
      <c r="Q156" s="430">
        <f t="shared" ref="Q156:R157" si="228">Q157</f>
        <v>0</v>
      </c>
      <c r="R156" s="430">
        <f t="shared" si="228"/>
        <v>0</v>
      </c>
      <c r="S156" s="430">
        <f t="shared" ref="S156:S158" si="229">Q156+R156</f>
        <v>0</v>
      </c>
      <c r="T156" s="430">
        <f t="shared" ref="T156:U157" si="230">T157</f>
        <v>0</v>
      </c>
      <c r="U156" s="430">
        <f t="shared" si="230"/>
        <v>0</v>
      </c>
      <c r="V156" s="430">
        <f t="shared" ref="V156:V158" si="231">T156+U156</f>
        <v>0</v>
      </c>
      <c r="W156" s="191">
        <f t="shared" ref="W156:W158" si="232">P156+S156+V156</f>
        <v>0</v>
      </c>
      <c r="X156" s="191">
        <f t="shared" ref="X156:X158" si="233">M156-W156</f>
        <v>0</v>
      </c>
      <c r="Y156" s="130"/>
    </row>
    <row r="157" spans="1:25" s="121" customFormat="1" x14ac:dyDescent="0.25">
      <c r="A157" s="195">
        <v>1</v>
      </c>
      <c r="B157" s="188" t="s">
        <v>23</v>
      </c>
      <c r="C157" s="188" t="s">
        <v>19</v>
      </c>
      <c r="D157" s="188">
        <v>2</v>
      </c>
      <c r="E157" s="188" t="s">
        <v>24</v>
      </c>
      <c r="F157" s="244" t="s">
        <v>19</v>
      </c>
      <c r="G157" s="702" t="s">
        <v>216</v>
      </c>
      <c r="H157" s="735"/>
      <c r="I157" s="735"/>
      <c r="J157" s="735"/>
      <c r="K157" s="735"/>
      <c r="L157" s="149" t="s">
        <v>217</v>
      </c>
      <c r="M157" s="190">
        <f>M158</f>
        <v>0</v>
      </c>
      <c r="N157" s="430">
        <f t="shared" si="226"/>
        <v>0</v>
      </c>
      <c r="O157" s="430">
        <f t="shared" si="226"/>
        <v>0</v>
      </c>
      <c r="P157" s="430">
        <f t="shared" si="227"/>
        <v>0</v>
      </c>
      <c r="Q157" s="430">
        <f t="shared" si="228"/>
        <v>0</v>
      </c>
      <c r="R157" s="430">
        <f t="shared" si="228"/>
        <v>0</v>
      </c>
      <c r="S157" s="430">
        <f t="shared" si="229"/>
        <v>0</v>
      </c>
      <c r="T157" s="430">
        <f t="shared" si="230"/>
        <v>0</v>
      </c>
      <c r="U157" s="430">
        <f t="shared" si="230"/>
        <v>0</v>
      </c>
      <c r="V157" s="430">
        <f t="shared" si="231"/>
        <v>0</v>
      </c>
      <c r="W157" s="191">
        <f t="shared" si="232"/>
        <v>0</v>
      </c>
      <c r="X157" s="191">
        <f t="shared" si="233"/>
        <v>0</v>
      </c>
      <c r="Y157" s="130"/>
    </row>
    <row r="158" spans="1:25" s="121" customFormat="1" x14ac:dyDescent="0.25">
      <c r="A158" s="195">
        <v>1</v>
      </c>
      <c r="B158" s="188" t="s">
        <v>23</v>
      </c>
      <c r="C158" s="188" t="s">
        <v>19</v>
      </c>
      <c r="D158" s="188">
        <v>2</v>
      </c>
      <c r="E158" s="188" t="s">
        <v>24</v>
      </c>
      <c r="F158" s="244" t="s">
        <v>19</v>
      </c>
      <c r="G158" s="704" t="s">
        <v>218</v>
      </c>
      <c r="H158" s="713"/>
      <c r="I158" s="713"/>
      <c r="J158" s="713"/>
      <c r="K158" s="713"/>
      <c r="L158" s="205" t="s">
        <v>219</v>
      </c>
      <c r="M158" s="197">
        <v>0</v>
      </c>
      <c r="N158" s="430">
        <f t="shared" si="226"/>
        <v>0</v>
      </c>
      <c r="O158" s="430">
        <f t="shared" si="226"/>
        <v>0</v>
      </c>
      <c r="P158" s="430">
        <f t="shared" si="227"/>
        <v>0</v>
      </c>
      <c r="Q158" s="430">
        <f t="shared" si="226"/>
        <v>0</v>
      </c>
      <c r="R158" s="430">
        <f t="shared" si="226"/>
        <v>0</v>
      </c>
      <c r="S158" s="430">
        <f t="shared" si="229"/>
        <v>0</v>
      </c>
      <c r="T158" s="430">
        <f t="shared" si="226"/>
        <v>0</v>
      </c>
      <c r="U158" s="430">
        <f t="shared" si="226"/>
        <v>0</v>
      </c>
      <c r="V158" s="430">
        <f t="shared" si="231"/>
        <v>0</v>
      </c>
      <c r="W158" s="191">
        <f t="shared" si="232"/>
        <v>0</v>
      </c>
      <c r="X158" s="191">
        <f t="shared" si="233"/>
        <v>0</v>
      </c>
      <c r="Y158" s="130"/>
    </row>
    <row r="159" spans="1:25" s="121" customFormat="1" x14ac:dyDescent="0.25">
      <c r="A159" s="196"/>
      <c r="B159" s="196"/>
      <c r="C159" s="196"/>
      <c r="D159" s="196"/>
      <c r="E159" s="196"/>
      <c r="F159" s="195"/>
      <c r="G159" s="743"/>
      <c r="H159" s="744"/>
      <c r="I159" s="744"/>
      <c r="J159" s="744"/>
      <c r="K159" s="744"/>
      <c r="L159" s="205"/>
      <c r="M159" s="197"/>
      <c r="N159" s="443"/>
      <c r="O159" s="443"/>
      <c r="P159" s="443"/>
      <c r="Q159" s="443"/>
      <c r="R159" s="443"/>
      <c r="S159" s="443"/>
      <c r="T159" s="443"/>
      <c r="U159" s="443"/>
      <c r="V159" s="443"/>
      <c r="W159" s="196"/>
      <c r="X159" s="196"/>
      <c r="Y159" s="130"/>
    </row>
    <row r="160" spans="1:25" s="193" customFormat="1" x14ac:dyDescent="0.25">
      <c r="A160" s="187">
        <v>1</v>
      </c>
      <c r="B160" s="188" t="s">
        <v>23</v>
      </c>
      <c r="C160" s="188" t="s">
        <v>19</v>
      </c>
      <c r="D160" s="188">
        <v>2</v>
      </c>
      <c r="E160" s="188" t="s">
        <v>24</v>
      </c>
      <c r="F160" s="235" t="s">
        <v>19</v>
      </c>
      <c r="G160" s="710" t="s">
        <v>220</v>
      </c>
      <c r="H160" s="703"/>
      <c r="I160" s="703"/>
      <c r="J160" s="703"/>
      <c r="K160" s="703"/>
      <c r="L160" s="189" t="s">
        <v>221</v>
      </c>
      <c r="M160" s="190">
        <f>M161</f>
        <v>0</v>
      </c>
      <c r="N160" s="430">
        <f t="shared" ref="N160:O162" si="234">N161</f>
        <v>0</v>
      </c>
      <c r="O160" s="430">
        <f t="shared" si="234"/>
        <v>0</v>
      </c>
      <c r="P160" s="430">
        <f t="shared" ref="P160:P165" si="235">N160+O160</f>
        <v>0</v>
      </c>
      <c r="Q160" s="430">
        <f t="shared" ref="Q160:R162" si="236">Q161</f>
        <v>0</v>
      </c>
      <c r="R160" s="430">
        <f t="shared" si="236"/>
        <v>0</v>
      </c>
      <c r="S160" s="430">
        <f t="shared" ref="S160:S165" si="237">Q160+R160</f>
        <v>0</v>
      </c>
      <c r="T160" s="430">
        <f t="shared" ref="T160:U162" si="238">T161</f>
        <v>0</v>
      </c>
      <c r="U160" s="430">
        <f t="shared" si="238"/>
        <v>0</v>
      </c>
      <c r="V160" s="430">
        <f t="shared" ref="V160:V165" si="239">T160+U160</f>
        <v>0</v>
      </c>
      <c r="W160" s="191">
        <f t="shared" ref="W160:W165" si="240">P160+S160+V160</f>
        <v>0</v>
      </c>
      <c r="X160" s="191">
        <f t="shared" ref="X160:X165" si="241">M160-W160</f>
        <v>0</v>
      </c>
      <c r="Y160" s="192"/>
    </row>
    <row r="161" spans="1:25" s="121" customFormat="1" x14ac:dyDescent="0.25">
      <c r="A161" s="187">
        <v>1</v>
      </c>
      <c r="B161" s="188" t="s">
        <v>23</v>
      </c>
      <c r="C161" s="188" t="s">
        <v>19</v>
      </c>
      <c r="D161" s="188">
        <v>2</v>
      </c>
      <c r="E161" s="188" t="s">
        <v>24</v>
      </c>
      <c r="F161" s="235" t="s">
        <v>19</v>
      </c>
      <c r="G161" s="702" t="s">
        <v>222</v>
      </c>
      <c r="H161" s="735"/>
      <c r="I161" s="735"/>
      <c r="J161" s="735"/>
      <c r="K161" s="735"/>
      <c r="L161" s="149" t="s">
        <v>223</v>
      </c>
      <c r="M161" s="219">
        <f>M162</f>
        <v>0</v>
      </c>
      <c r="N161" s="439">
        <f t="shared" si="234"/>
        <v>0</v>
      </c>
      <c r="O161" s="439">
        <f t="shared" si="234"/>
        <v>0</v>
      </c>
      <c r="P161" s="430">
        <f t="shared" si="235"/>
        <v>0</v>
      </c>
      <c r="Q161" s="439">
        <f t="shared" si="236"/>
        <v>0</v>
      </c>
      <c r="R161" s="439">
        <f t="shared" si="236"/>
        <v>0</v>
      </c>
      <c r="S161" s="430">
        <f t="shared" si="237"/>
        <v>0</v>
      </c>
      <c r="T161" s="439">
        <f t="shared" si="238"/>
        <v>0</v>
      </c>
      <c r="U161" s="439">
        <f t="shared" si="238"/>
        <v>0</v>
      </c>
      <c r="V161" s="430">
        <f t="shared" si="239"/>
        <v>0</v>
      </c>
      <c r="W161" s="191">
        <f t="shared" si="240"/>
        <v>0</v>
      </c>
      <c r="X161" s="191">
        <f t="shared" si="241"/>
        <v>0</v>
      </c>
      <c r="Y161" s="130"/>
    </row>
    <row r="162" spans="1:25" s="121" customFormat="1" x14ac:dyDescent="0.25">
      <c r="A162" s="187">
        <v>1</v>
      </c>
      <c r="B162" s="188" t="s">
        <v>23</v>
      </c>
      <c r="C162" s="188" t="s">
        <v>19</v>
      </c>
      <c r="D162" s="188">
        <v>2</v>
      </c>
      <c r="E162" s="188" t="s">
        <v>24</v>
      </c>
      <c r="F162" s="235" t="s">
        <v>19</v>
      </c>
      <c r="G162" s="702" t="s">
        <v>224</v>
      </c>
      <c r="H162" s="735"/>
      <c r="I162" s="735"/>
      <c r="J162" s="735"/>
      <c r="K162" s="735"/>
      <c r="L162" s="149" t="s">
        <v>225</v>
      </c>
      <c r="M162" s="219">
        <f>M163</f>
        <v>0</v>
      </c>
      <c r="N162" s="439">
        <f t="shared" si="234"/>
        <v>0</v>
      </c>
      <c r="O162" s="439">
        <f t="shared" si="234"/>
        <v>0</v>
      </c>
      <c r="P162" s="430">
        <f t="shared" si="235"/>
        <v>0</v>
      </c>
      <c r="Q162" s="439">
        <f t="shared" si="236"/>
        <v>0</v>
      </c>
      <c r="R162" s="439">
        <f t="shared" si="236"/>
        <v>0</v>
      </c>
      <c r="S162" s="430">
        <f t="shared" si="237"/>
        <v>0</v>
      </c>
      <c r="T162" s="439">
        <f t="shared" si="238"/>
        <v>0</v>
      </c>
      <c r="U162" s="439">
        <f t="shared" si="238"/>
        <v>0</v>
      </c>
      <c r="V162" s="430">
        <f t="shared" si="239"/>
        <v>0</v>
      </c>
      <c r="W162" s="191">
        <f t="shared" si="240"/>
        <v>0</v>
      </c>
      <c r="X162" s="191">
        <f t="shared" si="241"/>
        <v>0</v>
      </c>
      <c r="Y162" s="130"/>
    </row>
    <row r="163" spans="1:25" s="121" customFormat="1" x14ac:dyDescent="0.25">
      <c r="A163" s="187">
        <v>1</v>
      </c>
      <c r="B163" s="188" t="s">
        <v>23</v>
      </c>
      <c r="C163" s="188" t="s">
        <v>19</v>
      </c>
      <c r="D163" s="188">
        <v>2</v>
      </c>
      <c r="E163" s="188" t="s">
        <v>24</v>
      </c>
      <c r="F163" s="235" t="s">
        <v>19</v>
      </c>
      <c r="G163" s="702" t="s">
        <v>226</v>
      </c>
      <c r="H163" s="735"/>
      <c r="I163" s="735"/>
      <c r="J163" s="735"/>
      <c r="K163" s="735"/>
      <c r="L163" s="149" t="s">
        <v>227</v>
      </c>
      <c r="M163" s="219">
        <f>SUM(M164:M165)</f>
        <v>0</v>
      </c>
      <c r="N163" s="439">
        <f t="shared" ref="N163:O163" si="242">SUM(N164:N165)</f>
        <v>0</v>
      </c>
      <c r="O163" s="439">
        <f t="shared" si="242"/>
        <v>0</v>
      </c>
      <c r="P163" s="430">
        <f t="shared" si="235"/>
        <v>0</v>
      </c>
      <c r="Q163" s="439">
        <f t="shared" ref="Q163:R163" si="243">SUM(Q164:Q165)</f>
        <v>0</v>
      </c>
      <c r="R163" s="439">
        <f t="shared" si="243"/>
        <v>0</v>
      </c>
      <c r="S163" s="430">
        <f t="shared" si="237"/>
        <v>0</v>
      </c>
      <c r="T163" s="439">
        <f t="shared" ref="T163:U163" si="244">SUM(T164:T165)</f>
        <v>0</v>
      </c>
      <c r="U163" s="439">
        <f t="shared" si="244"/>
        <v>0</v>
      </c>
      <c r="V163" s="430">
        <f t="shared" si="239"/>
        <v>0</v>
      </c>
      <c r="W163" s="191">
        <f t="shared" si="240"/>
        <v>0</v>
      </c>
      <c r="X163" s="191">
        <f t="shared" si="241"/>
        <v>0</v>
      </c>
      <c r="Y163" s="130"/>
    </row>
    <row r="164" spans="1:25" s="121" customFormat="1" x14ac:dyDescent="0.25">
      <c r="A164" s="195">
        <v>1</v>
      </c>
      <c r="B164" s="588" t="s">
        <v>23</v>
      </c>
      <c r="C164" s="588" t="s">
        <v>19</v>
      </c>
      <c r="D164" s="588">
        <v>2</v>
      </c>
      <c r="E164" s="188" t="s">
        <v>24</v>
      </c>
      <c r="F164" s="244" t="s">
        <v>19</v>
      </c>
      <c r="G164" s="704" t="s">
        <v>228</v>
      </c>
      <c r="H164" s="713"/>
      <c r="I164" s="713"/>
      <c r="J164" s="713"/>
      <c r="K164" s="713"/>
      <c r="L164" s="205" t="s">
        <v>229</v>
      </c>
      <c r="M164" s="222">
        <v>0</v>
      </c>
      <c r="N164" s="430">
        <f t="shared" ref="N164:U165" si="245">N165</f>
        <v>0</v>
      </c>
      <c r="O164" s="430">
        <f t="shared" si="245"/>
        <v>0</v>
      </c>
      <c r="P164" s="430">
        <f t="shared" si="235"/>
        <v>0</v>
      </c>
      <c r="Q164" s="430">
        <f t="shared" si="245"/>
        <v>0</v>
      </c>
      <c r="R164" s="430">
        <f t="shared" si="245"/>
        <v>0</v>
      </c>
      <c r="S164" s="430">
        <f t="shared" si="237"/>
        <v>0</v>
      </c>
      <c r="T164" s="430">
        <f t="shared" si="245"/>
        <v>0</v>
      </c>
      <c r="U164" s="430">
        <f t="shared" si="245"/>
        <v>0</v>
      </c>
      <c r="V164" s="430">
        <f t="shared" si="239"/>
        <v>0</v>
      </c>
      <c r="W164" s="191">
        <f t="shared" si="240"/>
        <v>0</v>
      </c>
      <c r="X164" s="191">
        <f t="shared" si="241"/>
        <v>0</v>
      </c>
      <c r="Y164" s="130"/>
    </row>
    <row r="165" spans="1:25" s="121" customFormat="1" x14ac:dyDescent="0.25">
      <c r="A165" s="236"/>
      <c r="B165" s="236"/>
      <c r="C165" s="236"/>
      <c r="D165" s="236"/>
      <c r="E165" s="236"/>
      <c r="F165" s="237"/>
      <c r="G165" s="745" t="s">
        <v>230</v>
      </c>
      <c r="H165" s="746"/>
      <c r="I165" s="746"/>
      <c r="J165" s="746"/>
      <c r="K165" s="746"/>
      <c r="L165" s="205" t="s">
        <v>231</v>
      </c>
      <c r="M165" s="229">
        <v>0</v>
      </c>
      <c r="N165" s="430">
        <f t="shared" si="245"/>
        <v>0</v>
      </c>
      <c r="O165" s="430">
        <f t="shared" si="245"/>
        <v>0</v>
      </c>
      <c r="P165" s="430">
        <f t="shared" si="235"/>
        <v>0</v>
      </c>
      <c r="Q165" s="430">
        <f t="shared" si="245"/>
        <v>0</v>
      </c>
      <c r="R165" s="430">
        <f t="shared" si="245"/>
        <v>0</v>
      </c>
      <c r="S165" s="430">
        <f t="shared" si="237"/>
        <v>0</v>
      </c>
      <c r="T165" s="430">
        <f t="shared" si="245"/>
        <v>0</v>
      </c>
      <c r="U165" s="430">
        <f t="shared" si="245"/>
        <v>0</v>
      </c>
      <c r="V165" s="430">
        <f t="shared" si="239"/>
        <v>0</v>
      </c>
      <c r="W165" s="191">
        <f t="shared" si="240"/>
        <v>0</v>
      </c>
      <c r="X165" s="191">
        <f t="shared" si="241"/>
        <v>0</v>
      </c>
      <c r="Y165" s="130"/>
    </row>
    <row r="166" spans="1:25" s="121" customFormat="1" x14ac:dyDescent="0.25">
      <c r="A166" s="196"/>
      <c r="B166" s="196"/>
      <c r="C166" s="196"/>
      <c r="D166" s="196"/>
      <c r="E166" s="196"/>
      <c r="F166" s="195"/>
      <c r="G166" s="743"/>
      <c r="H166" s="744"/>
      <c r="I166" s="744"/>
      <c r="J166" s="744"/>
      <c r="K166" s="744"/>
      <c r="L166" s="205"/>
      <c r="M166" s="222"/>
      <c r="N166" s="442"/>
      <c r="O166" s="442"/>
      <c r="P166" s="442"/>
      <c r="Q166" s="442"/>
      <c r="R166" s="442"/>
      <c r="S166" s="442"/>
      <c r="T166" s="442"/>
      <c r="U166" s="442"/>
      <c r="V166" s="442"/>
      <c r="W166" s="202"/>
      <c r="X166" s="202"/>
      <c r="Y166" s="130"/>
    </row>
    <row r="167" spans="1:25" s="159" customFormat="1" x14ac:dyDescent="0.25">
      <c r="A167" s="181">
        <v>1</v>
      </c>
      <c r="B167" s="182" t="s">
        <v>23</v>
      </c>
      <c r="C167" s="285" t="s">
        <v>19</v>
      </c>
      <c r="D167" s="285">
        <v>2</v>
      </c>
      <c r="E167" s="285" t="s">
        <v>24</v>
      </c>
      <c r="F167" s="286" t="s">
        <v>21</v>
      </c>
      <c r="G167" s="741"/>
      <c r="H167" s="742"/>
      <c r="I167" s="742"/>
      <c r="J167" s="742"/>
      <c r="K167" s="742"/>
      <c r="L167" s="184" t="s">
        <v>232</v>
      </c>
      <c r="M167" s="287">
        <f>M168</f>
        <v>6841200</v>
      </c>
      <c r="N167" s="431">
        <f t="shared" ref="N167:O170" si="246">N168</f>
        <v>0</v>
      </c>
      <c r="O167" s="431">
        <f t="shared" si="246"/>
        <v>0</v>
      </c>
      <c r="P167" s="441">
        <f t="shared" ref="P167:P173" si="247">N167+O167</f>
        <v>0</v>
      </c>
      <c r="Q167" s="431">
        <f t="shared" ref="Q167:R170" si="248">Q168</f>
        <v>0</v>
      </c>
      <c r="R167" s="431">
        <f t="shared" si="248"/>
        <v>0</v>
      </c>
      <c r="S167" s="441">
        <f t="shared" ref="S167:S173" si="249">Q167+R167</f>
        <v>0</v>
      </c>
      <c r="T167" s="431">
        <f t="shared" ref="T167:U170" si="250">T168</f>
        <v>0</v>
      </c>
      <c r="U167" s="431">
        <f t="shared" si="250"/>
        <v>0</v>
      </c>
      <c r="V167" s="441">
        <f t="shared" ref="V167:V173" si="251">T167+U167</f>
        <v>0</v>
      </c>
      <c r="W167" s="186">
        <f t="shared" ref="W167:W173" si="252">P167+S167+V167</f>
        <v>0</v>
      </c>
      <c r="X167" s="186">
        <f t="shared" ref="X167:X173" si="253">M167-W167</f>
        <v>6841200</v>
      </c>
      <c r="Y167" s="158"/>
    </row>
    <row r="168" spans="1:25" s="193" customFormat="1" x14ac:dyDescent="0.25">
      <c r="A168" s="187">
        <v>1</v>
      </c>
      <c r="B168" s="188" t="s">
        <v>23</v>
      </c>
      <c r="C168" s="188" t="s">
        <v>19</v>
      </c>
      <c r="D168" s="188">
        <v>2</v>
      </c>
      <c r="E168" s="188" t="s">
        <v>24</v>
      </c>
      <c r="F168" s="235" t="s">
        <v>21</v>
      </c>
      <c r="G168" s="710" t="s">
        <v>107</v>
      </c>
      <c r="H168" s="703"/>
      <c r="I168" s="703"/>
      <c r="J168" s="703"/>
      <c r="K168" s="703"/>
      <c r="L168" s="189" t="s">
        <v>108</v>
      </c>
      <c r="M168" s="217">
        <f>M169</f>
        <v>6841200</v>
      </c>
      <c r="N168" s="433">
        <f t="shared" si="246"/>
        <v>0</v>
      </c>
      <c r="O168" s="433">
        <f t="shared" si="246"/>
        <v>0</v>
      </c>
      <c r="P168" s="430">
        <f t="shared" si="247"/>
        <v>0</v>
      </c>
      <c r="Q168" s="433">
        <f t="shared" si="248"/>
        <v>0</v>
      </c>
      <c r="R168" s="433">
        <f t="shared" si="248"/>
        <v>0</v>
      </c>
      <c r="S168" s="430">
        <f t="shared" si="249"/>
        <v>0</v>
      </c>
      <c r="T168" s="433">
        <f t="shared" si="250"/>
        <v>0</v>
      </c>
      <c r="U168" s="433">
        <f t="shared" si="250"/>
        <v>0</v>
      </c>
      <c r="V168" s="430">
        <f t="shared" si="251"/>
        <v>0</v>
      </c>
      <c r="W168" s="191">
        <f t="shared" si="252"/>
        <v>0</v>
      </c>
      <c r="X168" s="191">
        <f t="shared" si="253"/>
        <v>6841200</v>
      </c>
      <c r="Y168" s="192"/>
    </row>
    <row r="169" spans="1:25" s="201" customFormat="1" x14ac:dyDescent="0.25">
      <c r="A169" s="187">
        <v>1</v>
      </c>
      <c r="B169" s="188" t="s">
        <v>23</v>
      </c>
      <c r="C169" s="188" t="s">
        <v>19</v>
      </c>
      <c r="D169" s="188">
        <v>2</v>
      </c>
      <c r="E169" s="188" t="s">
        <v>24</v>
      </c>
      <c r="F169" s="235" t="s">
        <v>21</v>
      </c>
      <c r="G169" s="702" t="s">
        <v>128</v>
      </c>
      <c r="H169" s="735"/>
      <c r="I169" s="735"/>
      <c r="J169" s="735"/>
      <c r="K169" s="735"/>
      <c r="L169" s="189" t="s">
        <v>116</v>
      </c>
      <c r="M169" s="190">
        <f>M170</f>
        <v>6841200</v>
      </c>
      <c r="N169" s="430">
        <f t="shared" si="246"/>
        <v>0</v>
      </c>
      <c r="O169" s="430">
        <f t="shared" si="246"/>
        <v>0</v>
      </c>
      <c r="P169" s="430">
        <f t="shared" si="247"/>
        <v>0</v>
      </c>
      <c r="Q169" s="430">
        <f t="shared" si="248"/>
        <v>0</v>
      </c>
      <c r="R169" s="430">
        <f t="shared" si="248"/>
        <v>0</v>
      </c>
      <c r="S169" s="430">
        <f t="shared" si="249"/>
        <v>0</v>
      </c>
      <c r="T169" s="430">
        <f t="shared" si="250"/>
        <v>0</v>
      </c>
      <c r="U169" s="430">
        <f t="shared" si="250"/>
        <v>0</v>
      </c>
      <c r="V169" s="430">
        <f t="shared" si="251"/>
        <v>0</v>
      </c>
      <c r="W169" s="191">
        <f t="shared" si="252"/>
        <v>0</v>
      </c>
      <c r="X169" s="191">
        <f t="shared" si="253"/>
        <v>6841200</v>
      </c>
      <c r="Y169" s="200"/>
    </row>
    <row r="170" spans="1:25" s="121" customFormat="1" x14ac:dyDescent="0.25">
      <c r="A170" s="187">
        <v>1</v>
      </c>
      <c r="B170" s="188" t="s">
        <v>23</v>
      </c>
      <c r="C170" s="188" t="s">
        <v>19</v>
      </c>
      <c r="D170" s="188">
        <v>2</v>
      </c>
      <c r="E170" s="188" t="s">
        <v>24</v>
      </c>
      <c r="F170" s="235" t="s">
        <v>21</v>
      </c>
      <c r="G170" s="702" t="s">
        <v>129</v>
      </c>
      <c r="H170" s="735"/>
      <c r="I170" s="735"/>
      <c r="J170" s="735"/>
      <c r="K170" s="735"/>
      <c r="L170" s="149" t="s">
        <v>118</v>
      </c>
      <c r="M170" s="221">
        <f>M171</f>
        <v>6841200</v>
      </c>
      <c r="N170" s="434">
        <f t="shared" si="246"/>
        <v>0</v>
      </c>
      <c r="O170" s="434">
        <f t="shared" si="246"/>
        <v>0</v>
      </c>
      <c r="P170" s="430">
        <f t="shared" si="247"/>
        <v>0</v>
      </c>
      <c r="Q170" s="434">
        <f t="shared" si="248"/>
        <v>0</v>
      </c>
      <c r="R170" s="434">
        <f t="shared" si="248"/>
        <v>0</v>
      </c>
      <c r="S170" s="430">
        <f t="shared" si="249"/>
        <v>0</v>
      </c>
      <c r="T170" s="434">
        <f t="shared" si="250"/>
        <v>0</v>
      </c>
      <c r="U170" s="434">
        <f t="shared" si="250"/>
        <v>0</v>
      </c>
      <c r="V170" s="430">
        <f t="shared" si="251"/>
        <v>0</v>
      </c>
      <c r="W170" s="191">
        <f t="shared" si="252"/>
        <v>0</v>
      </c>
      <c r="X170" s="191">
        <f t="shared" si="253"/>
        <v>6841200</v>
      </c>
      <c r="Y170" s="130"/>
    </row>
    <row r="171" spans="1:25" s="121" customFormat="1" x14ac:dyDescent="0.25">
      <c r="A171" s="187">
        <v>1</v>
      </c>
      <c r="B171" s="188" t="s">
        <v>23</v>
      </c>
      <c r="C171" s="188" t="s">
        <v>19</v>
      </c>
      <c r="D171" s="188">
        <v>2</v>
      </c>
      <c r="E171" s="188" t="s">
        <v>24</v>
      </c>
      <c r="F171" s="235" t="s">
        <v>21</v>
      </c>
      <c r="G171" s="702" t="s">
        <v>119</v>
      </c>
      <c r="H171" s="735"/>
      <c r="I171" s="735"/>
      <c r="J171" s="735"/>
      <c r="K171" s="735"/>
      <c r="L171" s="149" t="s">
        <v>120</v>
      </c>
      <c r="M171" s="221">
        <f>SUM(M172:M173)</f>
        <v>6841200</v>
      </c>
      <c r="N171" s="434">
        <f t="shared" ref="N171:O171" si="254">SUM(N173:N173)</f>
        <v>0</v>
      </c>
      <c r="O171" s="434">
        <f t="shared" si="254"/>
        <v>0</v>
      </c>
      <c r="P171" s="430">
        <f t="shared" si="247"/>
        <v>0</v>
      </c>
      <c r="Q171" s="434">
        <f t="shared" ref="Q171:R171" si="255">SUM(Q173:Q173)</f>
        <v>0</v>
      </c>
      <c r="R171" s="434">
        <f t="shared" si="255"/>
        <v>0</v>
      </c>
      <c r="S171" s="430">
        <f t="shared" si="249"/>
        <v>0</v>
      </c>
      <c r="T171" s="434">
        <f t="shared" ref="T171:U171" si="256">SUM(T173:T173)</f>
        <v>0</v>
      </c>
      <c r="U171" s="434">
        <f t="shared" si="256"/>
        <v>0</v>
      </c>
      <c r="V171" s="430">
        <f t="shared" si="251"/>
        <v>0</v>
      </c>
      <c r="W171" s="191">
        <f t="shared" si="252"/>
        <v>0</v>
      </c>
      <c r="X171" s="191">
        <f t="shared" si="253"/>
        <v>6841200</v>
      </c>
      <c r="Y171" s="130"/>
    </row>
    <row r="172" spans="1:25" s="626" customFormat="1" x14ac:dyDescent="0.25">
      <c r="A172" s="196"/>
      <c r="B172" s="196"/>
      <c r="C172" s="196"/>
      <c r="D172" s="196"/>
      <c r="E172" s="196"/>
      <c r="F172" s="195"/>
      <c r="G172" s="704" t="s">
        <v>471</v>
      </c>
      <c r="H172" s="713"/>
      <c r="I172" s="713"/>
      <c r="J172" s="713"/>
      <c r="K172" s="713"/>
      <c r="L172" s="205" t="s">
        <v>472</v>
      </c>
      <c r="M172" s="222">
        <v>480000</v>
      </c>
      <c r="N172" s="443">
        <v>0</v>
      </c>
      <c r="O172" s="443">
        <v>0</v>
      </c>
      <c r="P172" s="443">
        <f t="shared" si="247"/>
        <v>0</v>
      </c>
      <c r="Q172" s="443">
        <v>0</v>
      </c>
      <c r="R172" s="443">
        <v>0</v>
      </c>
      <c r="S172" s="443">
        <f t="shared" si="249"/>
        <v>0</v>
      </c>
      <c r="T172" s="443">
        <v>0</v>
      </c>
      <c r="U172" s="443">
        <v>0</v>
      </c>
      <c r="V172" s="443">
        <f t="shared" si="251"/>
        <v>0</v>
      </c>
      <c r="W172" s="199">
        <f t="shared" si="252"/>
        <v>0</v>
      </c>
      <c r="X172" s="199">
        <f t="shared" si="253"/>
        <v>480000</v>
      </c>
      <c r="Y172" s="247"/>
    </row>
    <row r="173" spans="1:25" s="626" customFormat="1" x14ac:dyDescent="0.25">
      <c r="A173" s="196"/>
      <c r="B173" s="196"/>
      <c r="C173" s="196"/>
      <c r="D173" s="196"/>
      <c r="E173" s="196"/>
      <c r="F173" s="195"/>
      <c r="G173" s="704" t="s">
        <v>233</v>
      </c>
      <c r="H173" s="713"/>
      <c r="I173" s="713"/>
      <c r="J173" s="713"/>
      <c r="K173" s="713"/>
      <c r="L173" s="205" t="s">
        <v>234</v>
      </c>
      <c r="M173" s="222">
        <v>6361200</v>
      </c>
      <c r="N173" s="443">
        <v>0</v>
      </c>
      <c r="O173" s="443">
        <v>0</v>
      </c>
      <c r="P173" s="443">
        <f t="shared" si="247"/>
        <v>0</v>
      </c>
      <c r="Q173" s="443">
        <v>0</v>
      </c>
      <c r="R173" s="443">
        <v>0</v>
      </c>
      <c r="S173" s="443">
        <f t="shared" si="249"/>
        <v>0</v>
      </c>
      <c r="T173" s="443">
        <v>0</v>
      </c>
      <c r="U173" s="443">
        <v>0</v>
      </c>
      <c r="V173" s="443">
        <f t="shared" si="251"/>
        <v>0</v>
      </c>
      <c r="W173" s="199">
        <f t="shared" si="252"/>
        <v>0</v>
      </c>
      <c r="X173" s="199">
        <f t="shared" si="253"/>
        <v>6361200</v>
      </c>
      <c r="Y173" s="247"/>
    </row>
    <row r="174" spans="1:25" s="121" customFormat="1" x14ac:dyDescent="0.25">
      <c r="A174" s="196"/>
      <c r="B174" s="196"/>
      <c r="C174" s="196"/>
      <c r="D174" s="196"/>
      <c r="E174" s="196"/>
      <c r="F174" s="195"/>
      <c r="G174" s="743"/>
      <c r="H174" s="744"/>
      <c r="I174" s="744"/>
      <c r="J174" s="744"/>
      <c r="K174" s="744"/>
      <c r="L174" s="205"/>
      <c r="M174" s="222"/>
      <c r="N174" s="442"/>
      <c r="O174" s="442"/>
      <c r="P174" s="442"/>
      <c r="Q174" s="442"/>
      <c r="R174" s="442"/>
      <c r="S174" s="442"/>
      <c r="T174" s="442"/>
      <c r="U174" s="442"/>
      <c r="V174" s="442"/>
      <c r="W174" s="202"/>
      <c r="X174" s="202"/>
      <c r="Y174" s="130"/>
    </row>
    <row r="175" spans="1:25" s="159" customFormat="1" x14ac:dyDescent="0.25">
      <c r="A175" s="181">
        <v>1</v>
      </c>
      <c r="B175" s="182" t="s">
        <v>23</v>
      </c>
      <c r="C175" s="182" t="s">
        <v>19</v>
      </c>
      <c r="D175" s="182">
        <v>2</v>
      </c>
      <c r="E175" s="182" t="s">
        <v>24</v>
      </c>
      <c r="F175" s="241" t="s">
        <v>22</v>
      </c>
      <c r="G175" s="741"/>
      <c r="H175" s="742"/>
      <c r="I175" s="742"/>
      <c r="J175" s="742"/>
      <c r="K175" s="742"/>
      <c r="L175" s="184" t="s">
        <v>235</v>
      </c>
      <c r="M175" s="510">
        <f>M176</f>
        <v>64320000</v>
      </c>
      <c r="N175" s="431">
        <f t="shared" ref="N175:O175" si="257">N176</f>
        <v>0</v>
      </c>
      <c r="O175" s="431">
        <f t="shared" si="257"/>
        <v>0</v>
      </c>
      <c r="P175" s="441">
        <f t="shared" ref="P175:P181" si="258">N175+O175</f>
        <v>0</v>
      </c>
      <c r="Q175" s="431">
        <f t="shared" ref="Q175:R175" si="259">Q176</f>
        <v>14534007</v>
      </c>
      <c r="R175" s="431">
        <f t="shared" si="259"/>
        <v>0</v>
      </c>
      <c r="S175" s="441">
        <f t="shared" ref="S175:S181" si="260">Q175+R175</f>
        <v>14534007</v>
      </c>
      <c r="T175" s="431">
        <f t="shared" ref="T175:U175" si="261">T176</f>
        <v>0</v>
      </c>
      <c r="U175" s="431">
        <f t="shared" si="261"/>
        <v>0</v>
      </c>
      <c r="V175" s="441">
        <f t="shared" ref="V175:V181" si="262">T175+U175</f>
        <v>0</v>
      </c>
      <c r="W175" s="186">
        <f t="shared" ref="W175:W181" si="263">P175+S175+V175</f>
        <v>14534007</v>
      </c>
      <c r="X175" s="186">
        <f t="shared" ref="X175:X181" si="264">M175-W175</f>
        <v>49785993</v>
      </c>
      <c r="Y175" s="158"/>
    </row>
    <row r="176" spans="1:25" s="193" customFormat="1" x14ac:dyDescent="0.25">
      <c r="A176" s="187">
        <v>1</v>
      </c>
      <c r="B176" s="188" t="s">
        <v>23</v>
      </c>
      <c r="C176" s="188" t="s">
        <v>19</v>
      </c>
      <c r="D176" s="188">
        <v>2</v>
      </c>
      <c r="E176" s="188" t="s">
        <v>24</v>
      </c>
      <c r="F176" s="235" t="s">
        <v>22</v>
      </c>
      <c r="G176" s="710" t="s">
        <v>107</v>
      </c>
      <c r="H176" s="703"/>
      <c r="I176" s="703"/>
      <c r="J176" s="703"/>
      <c r="K176" s="703"/>
      <c r="L176" s="189" t="s">
        <v>108</v>
      </c>
      <c r="M176" s="217">
        <f>M177+M183</f>
        <v>64320000</v>
      </c>
      <c r="N176" s="433">
        <f t="shared" ref="N176:O176" si="265">N177+N183</f>
        <v>0</v>
      </c>
      <c r="O176" s="433">
        <f t="shared" si="265"/>
        <v>0</v>
      </c>
      <c r="P176" s="430">
        <f t="shared" si="258"/>
        <v>0</v>
      </c>
      <c r="Q176" s="433">
        <f t="shared" ref="Q176:R176" si="266">Q177+Q183</f>
        <v>14534007</v>
      </c>
      <c r="R176" s="433">
        <f t="shared" si="266"/>
        <v>0</v>
      </c>
      <c r="S176" s="430">
        <f t="shared" si="260"/>
        <v>14534007</v>
      </c>
      <c r="T176" s="433">
        <f t="shared" ref="T176:U176" si="267">T177+T183</f>
        <v>0</v>
      </c>
      <c r="U176" s="433">
        <f t="shared" si="267"/>
        <v>0</v>
      </c>
      <c r="V176" s="430">
        <f t="shared" si="262"/>
        <v>0</v>
      </c>
      <c r="W176" s="191">
        <f t="shared" si="263"/>
        <v>14534007</v>
      </c>
      <c r="X176" s="191">
        <f t="shared" si="264"/>
        <v>49785993</v>
      </c>
      <c r="Y176" s="192"/>
    </row>
    <row r="177" spans="1:25" s="121" customFormat="1" x14ac:dyDescent="0.25">
      <c r="A177" s="187">
        <v>1</v>
      </c>
      <c r="B177" s="188" t="s">
        <v>23</v>
      </c>
      <c r="C177" s="188" t="s">
        <v>19</v>
      </c>
      <c r="D177" s="188">
        <v>2</v>
      </c>
      <c r="E177" s="188" t="s">
        <v>24</v>
      </c>
      <c r="F177" s="235" t="s">
        <v>22</v>
      </c>
      <c r="G177" s="702" t="s">
        <v>128</v>
      </c>
      <c r="H177" s="735"/>
      <c r="I177" s="735"/>
      <c r="J177" s="735"/>
      <c r="K177" s="735"/>
      <c r="L177" s="149" t="s">
        <v>116</v>
      </c>
      <c r="M177" s="221">
        <f>M178</f>
        <v>58320000</v>
      </c>
      <c r="N177" s="434">
        <f t="shared" ref="N177:O178" si="268">N178</f>
        <v>0</v>
      </c>
      <c r="O177" s="434">
        <f t="shared" si="268"/>
        <v>0</v>
      </c>
      <c r="P177" s="430">
        <f t="shared" si="258"/>
        <v>0</v>
      </c>
      <c r="Q177" s="434">
        <f t="shared" ref="Q177:R178" si="269">Q178</f>
        <v>14534007</v>
      </c>
      <c r="R177" s="434">
        <f t="shared" si="269"/>
        <v>0</v>
      </c>
      <c r="S177" s="430">
        <f t="shared" si="260"/>
        <v>14534007</v>
      </c>
      <c r="T177" s="434">
        <f t="shared" ref="T177:U178" si="270">T178</f>
        <v>0</v>
      </c>
      <c r="U177" s="434">
        <f t="shared" si="270"/>
        <v>0</v>
      </c>
      <c r="V177" s="430">
        <f t="shared" si="262"/>
        <v>0</v>
      </c>
      <c r="W177" s="191">
        <f t="shared" si="263"/>
        <v>14534007</v>
      </c>
      <c r="X177" s="191">
        <f t="shared" si="264"/>
        <v>43785993</v>
      </c>
      <c r="Y177" s="130"/>
    </row>
    <row r="178" spans="1:25" s="121" customFormat="1" x14ac:dyDescent="0.25">
      <c r="A178" s="187">
        <v>1</v>
      </c>
      <c r="B178" s="188" t="s">
        <v>23</v>
      </c>
      <c r="C178" s="188" t="s">
        <v>19</v>
      </c>
      <c r="D178" s="188">
        <v>2</v>
      </c>
      <c r="E178" s="188" t="s">
        <v>24</v>
      </c>
      <c r="F178" s="235" t="s">
        <v>22</v>
      </c>
      <c r="G178" s="702" t="s">
        <v>129</v>
      </c>
      <c r="H178" s="735"/>
      <c r="I178" s="735"/>
      <c r="J178" s="735"/>
      <c r="K178" s="735"/>
      <c r="L178" s="149" t="s">
        <v>118</v>
      </c>
      <c r="M178" s="221">
        <f>M179</f>
        <v>58320000</v>
      </c>
      <c r="N178" s="434">
        <f t="shared" si="268"/>
        <v>0</v>
      </c>
      <c r="O178" s="434">
        <f t="shared" si="268"/>
        <v>0</v>
      </c>
      <c r="P178" s="430">
        <f t="shared" si="258"/>
        <v>0</v>
      </c>
      <c r="Q178" s="434">
        <f t="shared" si="269"/>
        <v>14534007</v>
      </c>
      <c r="R178" s="434">
        <f t="shared" si="269"/>
        <v>0</v>
      </c>
      <c r="S178" s="430">
        <f t="shared" si="260"/>
        <v>14534007</v>
      </c>
      <c r="T178" s="434">
        <f t="shared" si="270"/>
        <v>0</v>
      </c>
      <c r="U178" s="434">
        <f t="shared" si="270"/>
        <v>0</v>
      </c>
      <c r="V178" s="430">
        <f t="shared" si="262"/>
        <v>0</v>
      </c>
      <c r="W178" s="191">
        <f t="shared" si="263"/>
        <v>14534007</v>
      </c>
      <c r="X178" s="191">
        <f t="shared" si="264"/>
        <v>43785993</v>
      </c>
      <c r="Y178" s="130"/>
    </row>
    <row r="179" spans="1:25" s="121" customFormat="1" x14ac:dyDescent="0.25">
      <c r="A179" s="187">
        <v>1</v>
      </c>
      <c r="B179" s="188" t="s">
        <v>23</v>
      </c>
      <c r="C179" s="188" t="s">
        <v>19</v>
      </c>
      <c r="D179" s="188">
        <v>2</v>
      </c>
      <c r="E179" s="188" t="s">
        <v>24</v>
      </c>
      <c r="F179" s="235" t="s">
        <v>22</v>
      </c>
      <c r="G179" s="702" t="s">
        <v>119</v>
      </c>
      <c r="H179" s="735"/>
      <c r="I179" s="735"/>
      <c r="J179" s="735"/>
      <c r="K179" s="735"/>
      <c r="L179" s="149" t="s">
        <v>120</v>
      </c>
      <c r="M179" s="221">
        <f>SUM(M180:M181)</f>
        <v>58320000</v>
      </c>
      <c r="N179" s="434">
        <f t="shared" ref="N179:O179" si="271">SUM(N180:N181)</f>
        <v>0</v>
      </c>
      <c r="O179" s="434">
        <f t="shared" si="271"/>
        <v>0</v>
      </c>
      <c r="P179" s="430">
        <f t="shared" si="258"/>
        <v>0</v>
      </c>
      <c r="Q179" s="434">
        <f t="shared" ref="Q179:R179" si="272">SUM(Q180:Q181)</f>
        <v>14534007</v>
      </c>
      <c r="R179" s="434">
        <f t="shared" si="272"/>
        <v>0</v>
      </c>
      <c r="S179" s="430">
        <f t="shared" si="260"/>
        <v>14534007</v>
      </c>
      <c r="T179" s="434">
        <f t="shared" ref="T179:U179" si="273">SUM(T180:T181)</f>
        <v>0</v>
      </c>
      <c r="U179" s="434">
        <f t="shared" si="273"/>
        <v>0</v>
      </c>
      <c r="V179" s="430">
        <f t="shared" si="262"/>
        <v>0</v>
      </c>
      <c r="W179" s="191">
        <f t="shared" si="263"/>
        <v>14534007</v>
      </c>
      <c r="X179" s="191">
        <f t="shared" si="264"/>
        <v>43785993</v>
      </c>
      <c r="Y179" s="130"/>
    </row>
    <row r="180" spans="1:25" s="626" customFormat="1" x14ac:dyDescent="0.25">
      <c r="A180" s="196"/>
      <c r="B180" s="196"/>
      <c r="C180" s="196"/>
      <c r="D180" s="196"/>
      <c r="E180" s="196"/>
      <c r="F180" s="195"/>
      <c r="G180" s="704" t="s">
        <v>121</v>
      </c>
      <c r="H180" s="713"/>
      <c r="I180" s="713"/>
      <c r="J180" s="713"/>
      <c r="K180" s="713"/>
      <c r="L180" s="205" t="s">
        <v>137</v>
      </c>
      <c r="M180" s="222">
        <v>47720000</v>
      </c>
      <c r="N180" s="443">
        <f t="shared" ref="N180:U180" si="274">N181</f>
        <v>0</v>
      </c>
      <c r="O180" s="443">
        <f t="shared" si="274"/>
        <v>0</v>
      </c>
      <c r="P180" s="443">
        <f t="shared" si="258"/>
        <v>0</v>
      </c>
      <c r="Q180" s="443">
        <v>13668207</v>
      </c>
      <c r="R180" s="443">
        <v>0</v>
      </c>
      <c r="S180" s="443">
        <f t="shared" si="260"/>
        <v>13668207</v>
      </c>
      <c r="T180" s="443">
        <f t="shared" si="274"/>
        <v>0</v>
      </c>
      <c r="U180" s="443">
        <f t="shared" si="274"/>
        <v>0</v>
      </c>
      <c r="V180" s="443">
        <f t="shared" si="262"/>
        <v>0</v>
      </c>
      <c r="W180" s="199">
        <f t="shared" si="263"/>
        <v>13668207</v>
      </c>
      <c r="X180" s="199">
        <f t="shared" si="264"/>
        <v>34051793</v>
      </c>
      <c r="Y180" s="247"/>
    </row>
    <row r="181" spans="1:25" s="626" customFormat="1" x14ac:dyDescent="0.25">
      <c r="A181" s="196"/>
      <c r="B181" s="196"/>
      <c r="C181" s="196"/>
      <c r="D181" s="196"/>
      <c r="E181" s="196"/>
      <c r="F181" s="195"/>
      <c r="G181" s="704" t="s">
        <v>236</v>
      </c>
      <c r="H181" s="713"/>
      <c r="I181" s="713"/>
      <c r="J181" s="713"/>
      <c r="K181" s="713"/>
      <c r="L181" s="205" t="s">
        <v>237</v>
      </c>
      <c r="M181" s="222">
        <v>10600000</v>
      </c>
      <c r="N181" s="443">
        <f>N182</f>
        <v>0</v>
      </c>
      <c r="O181" s="443">
        <f>O182</f>
        <v>0</v>
      </c>
      <c r="P181" s="443">
        <f t="shared" si="258"/>
        <v>0</v>
      </c>
      <c r="Q181" s="443">
        <v>865800</v>
      </c>
      <c r="R181" s="443">
        <v>0</v>
      </c>
      <c r="S181" s="443">
        <f t="shared" si="260"/>
        <v>865800</v>
      </c>
      <c r="T181" s="443">
        <f>T182</f>
        <v>0</v>
      </c>
      <c r="U181" s="443">
        <f>U182</f>
        <v>0</v>
      </c>
      <c r="V181" s="443">
        <f t="shared" si="262"/>
        <v>0</v>
      </c>
      <c r="W181" s="199">
        <f t="shared" si="263"/>
        <v>865800</v>
      </c>
      <c r="X181" s="199">
        <f t="shared" si="264"/>
        <v>9734200</v>
      </c>
      <c r="Y181" s="247"/>
    </row>
    <row r="182" spans="1:25" s="121" customFormat="1" x14ac:dyDescent="0.25">
      <c r="A182" s="196"/>
      <c r="B182" s="196"/>
      <c r="C182" s="196"/>
      <c r="D182" s="196"/>
      <c r="E182" s="196"/>
      <c r="F182" s="195"/>
      <c r="G182" s="743"/>
      <c r="H182" s="744"/>
      <c r="I182" s="744"/>
      <c r="J182" s="744"/>
      <c r="K182" s="744"/>
      <c r="L182" s="205"/>
      <c r="M182" s="222"/>
      <c r="N182" s="443"/>
      <c r="O182" s="443"/>
      <c r="P182" s="443"/>
      <c r="Q182" s="443"/>
      <c r="R182" s="443"/>
      <c r="S182" s="443"/>
      <c r="T182" s="443"/>
      <c r="U182" s="443"/>
      <c r="V182" s="443"/>
      <c r="W182" s="196"/>
      <c r="X182" s="196"/>
      <c r="Y182" s="130"/>
    </row>
    <row r="183" spans="1:25" s="121" customFormat="1" x14ac:dyDescent="0.25">
      <c r="A183" s="187">
        <v>1</v>
      </c>
      <c r="B183" s="188" t="s">
        <v>23</v>
      </c>
      <c r="C183" s="188" t="s">
        <v>19</v>
      </c>
      <c r="D183" s="188">
        <v>2</v>
      </c>
      <c r="E183" s="188" t="s">
        <v>24</v>
      </c>
      <c r="F183" s="235" t="s">
        <v>22</v>
      </c>
      <c r="G183" s="702" t="s">
        <v>130</v>
      </c>
      <c r="H183" s="703"/>
      <c r="I183" s="703"/>
      <c r="J183" s="703"/>
      <c r="K183" s="703"/>
      <c r="L183" s="149" t="s">
        <v>131</v>
      </c>
      <c r="M183" s="219">
        <f>M184</f>
        <v>6000000</v>
      </c>
      <c r="N183" s="439">
        <f t="shared" ref="N183:U185" si="275">N184</f>
        <v>0</v>
      </c>
      <c r="O183" s="439">
        <f t="shared" si="275"/>
        <v>0</v>
      </c>
      <c r="P183" s="430">
        <f t="shared" ref="P183:P185" si="276">N183+O183</f>
        <v>0</v>
      </c>
      <c r="Q183" s="439">
        <f t="shared" ref="Q183:R184" si="277">Q184</f>
        <v>0</v>
      </c>
      <c r="R183" s="439">
        <f t="shared" si="277"/>
        <v>0</v>
      </c>
      <c r="S183" s="430">
        <f t="shared" ref="S183:S185" si="278">Q183+R183</f>
        <v>0</v>
      </c>
      <c r="T183" s="439">
        <f t="shared" ref="T183:U184" si="279">T184</f>
        <v>0</v>
      </c>
      <c r="U183" s="439">
        <f t="shared" si="279"/>
        <v>0</v>
      </c>
      <c r="V183" s="430">
        <f t="shared" ref="V183:V185" si="280">T183+U183</f>
        <v>0</v>
      </c>
      <c r="W183" s="191">
        <f t="shared" ref="W183:W185" si="281">P183+S183+V183</f>
        <v>0</v>
      </c>
      <c r="X183" s="191">
        <f t="shared" ref="X183:X185" si="282">M183-W183</f>
        <v>6000000</v>
      </c>
      <c r="Y183" s="130"/>
    </row>
    <row r="184" spans="1:25" s="121" customFormat="1" x14ac:dyDescent="0.25">
      <c r="A184" s="187">
        <v>1</v>
      </c>
      <c r="B184" s="188" t="s">
        <v>23</v>
      </c>
      <c r="C184" s="188" t="s">
        <v>19</v>
      </c>
      <c r="D184" s="188">
        <v>2</v>
      </c>
      <c r="E184" s="188" t="s">
        <v>24</v>
      </c>
      <c r="F184" s="235" t="s">
        <v>22</v>
      </c>
      <c r="G184" s="702" t="s">
        <v>132</v>
      </c>
      <c r="H184" s="703"/>
      <c r="I184" s="703"/>
      <c r="J184" s="703"/>
      <c r="K184" s="703"/>
      <c r="L184" s="149" t="s">
        <v>133</v>
      </c>
      <c r="M184" s="219">
        <f>M185</f>
        <v>6000000</v>
      </c>
      <c r="N184" s="439">
        <f t="shared" si="275"/>
        <v>0</v>
      </c>
      <c r="O184" s="439">
        <f t="shared" si="275"/>
        <v>0</v>
      </c>
      <c r="P184" s="430">
        <f t="shared" si="276"/>
        <v>0</v>
      </c>
      <c r="Q184" s="439">
        <f t="shared" si="277"/>
        <v>0</v>
      </c>
      <c r="R184" s="439">
        <f t="shared" si="277"/>
        <v>0</v>
      </c>
      <c r="S184" s="430">
        <f t="shared" si="278"/>
        <v>0</v>
      </c>
      <c r="T184" s="439">
        <f t="shared" si="279"/>
        <v>0</v>
      </c>
      <c r="U184" s="439">
        <f t="shared" si="279"/>
        <v>0</v>
      </c>
      <c r="V184" s="430">
        <f t="shared" si="280"/>
        <v>0</v>
      </c>
      <c r="W184" s="191">
        <f t="shared" si="281"/>
        <v>0</v>
      </c>
      <c r="X184" s="191">
        <f t="shared" si="282"/>
        <v>6000000</v>
      </c>
      <c r="Y184" s="130"/>
    </row>
    <row r="185" spans="1:25" s="626" customFormat="1" x14ac:dyDescent="0.25">
      <c r="A185" s="195">
        <v>1</v>
      </c>
      <c r="B185" s="625" t="s">
        <v>23</v>
      </c>
      <c r="C185" s="625" t="s">
        <v>19</v>
      </c>
      <c r="D185" s="625">
        <v>2</v>
      </c>
      <c r="E185" s="625" t="s">
        <v>24</v>
      </c>
      <c r="F185" s="244" t="s">
        <v>22</v>
      </c>
      <c r="G185" s="704" t="s">
        <v>238</v>
      </c>
      <c r="H185" s="713"/>
      <c r="I185" s="713"/>
      <c r="J185" s="713"/>
      <c r="K185" s="713"/>
      <c r="L185" s="205" t="s">
        <v>239</v>
      </c>
      <c r="M185" s="222">
        <v>6000000</v>
      </c>
      <c r="N185" s="443">
        <f t="shared" si="275"/>
        <v>0</v>
      </c>
      <c r="O185" s="443">
        <f t="shared" si="275"/>
        <v>0</v>
      </c>
      <c r="P185" s="443">
        <f t="shared" si="276"/>
        <v>0</v>
      </c>
      <c r="Q185" s="443">
        <f t="shared" si="275"/>
        <v>0</v>
      </c>
      <c r="R185" s="443">
        <f t="shared" si="275"/>
        <v>0</v>
      </c>
      <c r="S185" s="443">
        <f t="shared" si="278"/>
        <v>0</v>
      </c>
      <c r="T185" s="443">
        <f t="shared" si="275"/>
        <v>0</v>
      </c>
      <c r="U185" s="443">
        <f t="shared" si="275"/>
        <v>0</v>
      </c>
      <c r="V185" s="443">
        <f t="shared" si="280"/>
        <v>0</v>
      </c>
      <c r="W185" s="199">
        <f t="shared" si="281"/>
        <v>0</v>
      </c>
      <c r="X185" s="199">
        <f t="shared" si="282"/>
        <v>6000000</v>
      </c>
      <c r="Y185" s="247"/>
    </row>
    <row r="186" spans="1:25" s="121" customFormat="1" x14ac:dyDescent="0.25">
      <c r="A186" s="196"/>
      <c r="B186" s="196"/>
      <c r="C186" s="196"/>
      <c r="D186" s="196"/>
      <c r="E186" s="196"/>
      <c r="F186" s="195"/>
      <c r="G186" s="743"/>
      <c r="H186" s="744"/>
      <c r="I186" s="744"/>
      <c r="J186" s="744"/>
      <c r="K186" s="744"/>
      <c r="L186" s="149"/>
      <c r="M186" s="219"/>
      <c r="N186" s="442"/>
      <c r="O186" s="442"/>
      <c r="P186" s="442"/>
      <c r="Q186" s="442"/>
      <c r="R186" s="442"/>
      <c r="S186" s="442"/>
      <c r="T186" s="442"/>
      <c r="U186" s="442"/>
      <c r="V186" s="442"/>
      <c r="W186" s="202"/>
      <c r="X186" s="202"/>
      <c r="Y186" s="130"/>
    </row>
    <row r="187" spans="1:25" s="159" customFormat="1" x14ac:dyDescent="0.25">
      <c r="A187" s="181">
        <v>1</v>
      </c>
      <c r="B187" s="182" t="s">
        <v>23</v>
      </c>
      <c r="C187" s="182" t="s">
        <v>19</v>
      </c>
      <c r="D187" s="182">
        <v>2</v>
      </c>
      <c r="E187" s="182" t="s">
        <v>24</v>
      </c>
      <c r="F187" s="241" t="s">
        <v>23</v>
      </c>
      <c r="G187" s="741"/>
      <c r="H187" s="742"/>
      <c r="I187" s="742"/>
      <c r="J187" s="742"/>
      <c r="K187" s="742"/>
      <c r="L187" s="184" t="s">
        <v>240</v>
      </c>
      <c r="M187" s="510">
        <f>M188</f>
        <v>32760500</v>
      </c>
      <c r="N187" s="431">
        <f t="shared" ref="N187:O190" si="283">N188</f>
        <v>0</v>
      </c>
      <c r="O187" s="431">
        <f t="shared" si="283"/>
        <v>0</v>
      </c>
      <c r="P187" s="441">
        <f t="shared" ref="P187:P193" si="284">N187+O187</f>
        <v>0</v>
      </c>
      <c r="Q187" s="431">
        <f t="shared" ref="Q187:R190" si="285">Q188</f>
        <v>0</v>
      </c>
      <c r="R187" s="431">
        <f t="shared" si="285"/>
        <v>0</v>
      </c>
      <c r="S187" s="441">
        <f t="shared" ref="S187:S193" si="286">Q187+R187</f>
        <v>0</v>
      </c>
      <c r="T187" s="431">
        <f t="shared" ref="T187:U190" si="287">T188</f>
        <v>0</v>
      </c>
      <c r="U187" s="431">
        <f t="shared" si="287"/>
        <v>0</v>
      </c>
      <c r="V187" s="441">
        <f t="shared" ref="V187:V193" si="288">T187+U187</f>
        <v>0</v>
      </c>
      <c r="W187" s="186">
        <f t="shared" ref="W187:W193" si="289">P187+S187+V187</f>
        <v>0</v>
      </c>
      <c r="X187" s="186">
        <f t="shared" ref="X187:X193" si="290">M187-W187</f>
        <v>32760500</v>
      </c>
      <c r="Y187" s="158"/>
    </row>
    <row r="188" spans="1:25" s="193" customFormat="1" x14ac:dyDescent="0.25">
      <c r="A188" s="187">
        <v>1</v>
      </c>
      <c r="B188" s="188" t="s">
        <v>23</v>
      </c>
      <c r="C188" s="188" t="s">
        <v>19</v>
      </c>
      <c r="D188" s="188">
        <v>2</v>
      </c>
      <c r="E188" s="188" t="s">
        <v>24</v>
      </c>
      <c r="F188" s="235" t="s">
        <v>23</v>
      </c>
      <c r="G188" s="710" t="s">
        <v>107</v>
      </c>
      <c r="H188" s="703"/>
      <c r="I188" s="703"/>
      <c r="J188" s="703"/>
      <c r="K188" s="703"/>
      <c r="L188" s="189" t="s">
        <v>108</v>
      </c>
      <c r="M188" s="217">
        <f>M189</f>
        <v>32760500</v>
      </c>
      <c r="N188" s="433">
        <f t="shared" si="283"/>
        <v>0</v>
      </c>
      <c r="O188" s="433">
        <f t="shared" si="283"/>
        <v>0</v>
      </c>
      <c r="P188" s="430">
        <f t="shared" si="284"/>
        <v>0</v>
      </c>
      <c r="Q188" s="433">
        <f t="shared" si="285"/>
        <v>0</v>
      </c>
      <c r="R188" s="433">
        <f t="shared" si="285"/>
        <v>0</v>
      </c>
      <c r="S188" s="430">
        <f t="shared" si="286"/>
        <v>0</v>
      </c>
      <c r="T188" s="433">
        <f t="shared" si="287"/>
        <v>0</v>
      </c>
      <c r="U188" s="433">
        <f t="shared" si="287"/>
        <v>0</v>
      </c>
      <c r="V188" s="430">
        <f t="shared" si="288"/>
        <v>0</v>
      </c>
      <c r="W188" s="191">
        <f t="shared" si="289"/>
        <v>0</v>
      </c>
      <c r="X188" s="191">
        <f t="shared" si="290"/>
        <v>32760500</v>
      </c>
      <c r="Y188" s="192"/>
    </row>
    <row r="189" spans="1:25" s="121" customFormat="1" x14ac:dyDescent="0.25">
      <c r="A189" s="187">
        <v>1</v>
      </c>
      <c r="B189" s="188" t="s">
        <v>23</v>
      </c>
      <c r="C189" s="235" t="s">
        <v>19</v>
      </c>
      <c r="D189" s="235">
        <v>2</v>
      </c>
      <c r="E189" s="235" t="s">
        <v>24</v>
      </c>
      <c r="F189" s="235" t="s">
        <v>23</v>
      </c>
      <c r="G189" s="702" t="s">
        <v>128</v>
      </c>
      <c r="H189" s="735"/>
      <c r="I189" s="735"/>
      <c r="J189" s="735"/>
      <c r="K189" s="735"/>
      <c r="L189" s="149" t="s">
        <v>116</v>
      </c>
      <c r="M189" s="221">
        <f>M190</f>
        <v>32760500</v>
      </c>
      <c r="N189" s="434">
        <f t="shared" si="283"/>
        <v>0</v>
      </c>
      <c r="O189" s="434">
        <f t="shared" si="283"/>
        <v>0</v>
      </c>
      <c r="P189" s="430">
        <f t="shared" si="284"/>
        <v>0</v>
      </c>
      <c r="Q189" s="434">
        <f t="shared" si="285"/>
        <v>0</v>
      </c>
      <c r="R189" s="434">
        <f t="shared" si="285"/>
        <v>0</v>
      </c>
      <c r="S189" s="430">
        <f t="shared" si="286"/>
        <v>0</v>
      </c>
      <c r="T189" s="434">
        <f t="shared" si="287"/>
        <v>0</v>
      </c>
      <c r="U189" s="434">
        <f t="shared" si="287"/>
        <v>0</v>
      </c>
      <c r="V189" s="430">
        <f t="shared" si="288"/>
        <v>0</v>
      </c>
      <c r="W189" s="191">
        <f t="shared" si="289"/>
        <v>0</v>
      </c>
      <c r="X189" s="191">
        <f t="shared" si="290"/>
        <v>32760500</v>
      </c>
      <c r="Y189" s="130"/>
    </row>
    <row r="190" spans="1:25" s="121" customFormat="1" x14ac:dyDescent="0.25">
      <c r="A190" s="187">
        <v>1</v>
      </c>
      <c r="B190" s="188" t="s">
        <v>23</v>
      </c>
      <c r="C190" s="253" t="s">
        <v>19</v>
      </c>
      <c r="D190" s="253">
        <v>2</v>
      </c>
      <c r="E190" s="253" t="s">
        <v>24</v>
      </c>
      <c r="F190" s="288" t="s">
        <v>23</v>
      </c>
      <c r="G190" s="702" t="s">
        <v>129</v>
      </c>
      <c r="H190" s="735"/>
      <c r="I190" s="735"/>
      <c r="J190" s="735"/>
      <c r="K190" s="735"/>
      <c r="L190" s="149" t="s">
        <v>118</v>
      </c>
      <c r="M190" s="289">
        <f>M191</f>
        <v>32760500</v>
      </c>
      <c r="N190" s="434">
        <f t="shared" si="283"/>
        <v>0</v>
      </c>
      <c r="O190" s="434">
        <f t="shared" si="283"/>
        <v>0</v>
      </c>
      <c r="P190" s="430">
        <f t="shared" si="284"/>
        <v>0</v>
      </c>
      <c r="Q190" s="434">
        <f t="shared" si="285"/>
        <v>0</v>
      </c>
      <c r="R190" s="434">
        <f t="shared" si="285"/>
        <v>0</v>
      </c>
      <c r="S190" s="430">
        <f t="shared" si="286"/>
        <v>0</v>
      </c>
      <c r="T190" s="434">
        <f t="shared" si="287"/>
        <v>0</v>
      </c>
      <c r="U190" s="434">
        <f t="shared" si="287"/>
        <v>0</v>
      </c>
      <c r="V190" s="430">
        <f t="shared" si="288"/>
        <v>0</v>
      </c>
      <c r="W190" s="191">
        <f t="shared" si="289"/>
        <v>0</v>
      </c>
      <c r="X190" s="191">
        <f t="shared" si="290"/>
        <v>32760500</v>
      </c>
      <c r="Y190" s="130"/>
    </row>
    <row r="191" spans="1:25" s="121" customFormat="1" x14ac:dyDescent="0.25">
      <c r="A191" s="187">
        <v>1</v>
      </c>
      <c r="B191" s="188" t="s">
        <v>23</v>
      </c>
      <c r="C191" s="188" t="s">
        <v>19</v>
      </c>
      <c r="D191" s="188">
        <v>2</v>
      </c>
      <c r="E191" s="188" t="s">
        <v>24</v>
      </c>
      <c r="F191" s="235" t="s">
        <v>23</v>
      </c>
      <c r="G191" s="702" t="s">
        <v>119</v>
      </c>
      <c r="H191" s="735"/>
      <c r="I191" s="735"/>
      <c r="J191" s="735"/>
      <c r="K191" s="735"/>
      <c r="L191" s="149" t="s">
        <v>120</v>
      </c>
      <c r="M191" s="221">
        <f>SUM(M192:M193)</f>
        <v>32760500</v>
      </c>
      <c r="N191" s="434">
        <f t="shared" ref="N191:O191" si="291">SUM(N192:N193)</f>
        <v>0</v>
      </c>
      <c r="O191" s="434">
        <f t="shared" si="291"/>
        <v>0</v>
      </c>
      <c r="P191" s="430">
        <f t="shared" si="284"/>
        <v>0</v>
      </c>
      <c r="Q191" s="434">
        <f t="shared" ref="Q191:R191" si="292">SUM(Q192:Q193)</f>
        <v>0</v>
      </c>
      <c r="R191" s="434">
        <f t="shared" si="292"/>
        <v>0</v>
      </c>
      <c r="S191" s="430">
        <f t="shared" si="286"/>
        <v>0</v>
      </c>
      <c r="T191" s="434">
        <f t="shared" ref="T191:U191" si="293">SUM(T192:T193)</f>
        <v>0</v>
      </c>
      <c r="U191" s="434">
        <f t="shared" si="293"/>
        <v>0</v>
      </c>
      <c r="V191" s="430">
        <f t="shared" si="288"/>
        <v>0</v>
      </c>
      <c r="W191" s="191">
        <f t="shared" si="289"/>
        <v>0</v>
      </c>
      <c r="X191" s="191">
        <f t="shared" si="290"/>
        <v>32760500</v>
      </c>
      <c r="Y191" s="130"/>
    </row>
    <row r="192" spans="1:25" s="626" customFormat="1" x14ac:dyDescent="0.25">
      <c r="A192" s="195">
        <v>1</v>
      </c>
      <c r="B192" s="625" t="s">
        <v>23</v>
      </c>
      <c r="C192" s="625" t="s">
        <v>19</v>
      </c>
      <c r="D192" s="625">
        <v>2</v>
      </c>
      <c r="E192" s="625" t="s">
        <v>24</v>
      </c>
      <c r="F192" s="244" t="s">
        <v>23</v>
      </c>
      <c r="G192" s="704" t="s">
        <v>139</v>
      </c>
      <c r="H192" s="713"/>
      <c r="I192" s="713"/>
      <c r="J192" s="713"/>
      <c r="K192" s="713"/>
      <c r="L192" s="205" t="s">
        <v>241</v>
      </c>
      <c r="M192" s="222">
        <v>3023700</v>
      </c>
      <c r="N192" s="443">
        <f t="shared" ref="N192:U193" si="294">N193</f>
        <v>0</v>
      </c>
      <c r="O192" s="443">
        <f t="shared" si="294"/>
        <v>0</v>
      </c>
      <c r="P192" s="443">
        <f t="shared" si="284"/>
        <v>0</v>
      </c>
      <c r="Q192" s="443">
        <f t="shared" si="294"/>
        <v>0</v>
      </c>
      <c r="R192" s="443">
        <f t="shared" si="294"/>
        <v>0</v>
      </c>
      <c r="S192" s="443">
        <f t="shared" si="286"/>
        <v>0</v>
      </c>
      <c r="T192" s="443">
        <f t="shared" si="294"/>
        <v>0</v>
      </c>
      <c r="U192" s="443">
        <f t="shared" si="294"/>
        <v>0</v>
      </c>
      <c r="V192" s="443">
        <f t="shared" si="288"/>
        <v>0</v>
      </c>
      <c r="W192" s="199">
        <f t="shared" si="289"/>
        <v>0</v>
      </c>
      <c r="X192" s="199">
        <f t="shared" si="290"/>
        <v>3023700</v>
      </c>
      <c r="Y192" s="247"/>
    </row>
    <row r="193" spans="1:25" s="626" customFormat="1" x14ac:dyDescent="0.25">
      <c r="A193" s="195">
        <v>1</v>
      </c>
      <c r="B193" s="625" t="s">
        <v>23</v>
      </c>
      <c r="C193" s="625" t="s">
        <v>19</v>
      </c>
      <c r="D193" s="625">
        <v>2</v>
      </c>
      <c r="E193" s="625" t="s">
        <v>24</v>
      </c>
      <c r="F193" s="244" t="s">
        <v>23</v>
      </c>
      <c r="G193" s="704" t="s">
        <v>123</v>
      </c>
      <c r="H193" s="713"/>
      <c r="I193" s="713"/>
      <c r="J193" s="713"/>
      <c r="K193" s="713"/>
      <c r="L193" s="205" t="s">
        <v>242</v>
      </c>
      <c r="M193" s="222">
        <v>29736800</v>
      </c>
      <c r="N193" s="443">
        <f t="shared" si="294"/>
        <v>0</v>
      </c>
      <c r="O193" s="443">
        <f t="shared" si="294"/>
        <v>0</v>
      </c>
      <c r="P193" s="443">
        <f t="shared" si="284"/>
        <v>0</v>
      </c>
      <c r="Q193" s="443">
        <f t="shared" si="294"/>
        <v>0</v>
      </c>
      <c r="R193" s="443">
        <f t="shared" si="294"/>
        <v>0</v>
      </c>
      <c r="S193" s="443">
        <f t="shared" si="286"/>
        <v>0</v>
      </c>
      <c r="T193" s="443">
        <f t="shared" si="294"/>
        <v>0</v>
      </c>
      <c r="U193" s="443">
        <f t="shared" si="294"/>
        <v>0</v>
      </c>
      <c r="V193" s="443">
        <f t="shared" si="288"/>
        <v>0</v>
      </c>
      <c r="W193" s="199">
        <f t="shared" si="289"/>
        <v>0</v>
      </c>
      <c r="X193" s="199">
        <f t="shared" si="290"/>
        <v>29736800</v>
      </c>
      <c r="Y193" s="247"/>
    </row>
    <row r="194" spans="1:25" s="121" customFormat="1" x14ac:dyDescent="0.25">
      <c r="A194" s="196"/>
      <c r="B194" s="196"/>
      <c r="C194" s="196"/>
      <c r="D194" s="196"/>
      <c r="E194" s="196"/>
      <c r="F194" s="195"/>
      <c r="G194" s="743"/>
      <c r="H194" s="744"/>
      <c r="I194" s="744"/>
      <c r="J194" s="744"/>
      <c r="K194" s="744"/>
      <c r="L194" s="205"/>
      <c r="M194" s="222"/>
      <c r="N194" s="442"/>
      <c r="O194" s="442"/>
      <c r="P194" s="442"/>
      <c r="Q194" s="442"/>
      <c r="R194" s="442"/>
      <c r="S194" s="442"/>
      <c r="T194" s="442"/>
      <c r="U194" s="442"/>
      <c r="V194" s="442"/>
      <c r="W194" s="202"/>
      <c r="X194" s="202"/>
      <c r="Y194" s="130"/>
    </row>
    <row r="195" spans="1:25" s="159" customFormat="1" x14ac:dyDescent="0.25">
      <c r="A195" s="181">
        <v>1</v>
      </c>
      <c r="B195" s="182" t="s">
        <v>23</v>
      </c>
      <c r="C195" s="182" t="s">
        <v>19</v>
      </c>
      <c r="D195" s="182">
        <v>2</v>
      </c>
      <c r="E195" s="182" t="s">
        <v>24</v>
      </c>
      <c r="F195" s="241" t="s">
        <v>24</v>
      </c>
      <c r="G195" s="741"/>
      <c r="H195" s="742"/>
      <c r="I195" s="742"/>
      <c r="J195" s="742"/>
      <c r="K195" s="742"/>
      <c r="L195" s="184" t="s">
        <v>243</v>
      </c>
      <c r="M195" s="242">
        <f>M196</f>
        <v>0</v>
      </c>
      <c r="N195" s="431">
        <f t="shared" ref="N195:U200" si="295">N196</f>
        <v>0</v>
      </c>
      <c r="O195" s="431">
        <f t="shared" si="295"/>
        <v>0</v>
      </c>
      <c r="P195" s="441">
        <f t="shared" ref="P195:P200" si="296">N195+O195</f>
        <v>0</v>
      </c>
      <c r="Q195" s="431">
        <f t="shared" ref="Q195:R199" si="297">Q196</f>
        <v>0</v>
      </c>
      <c r="R195" s="431">
        <f t="shared" si="297"/>
        <v>0</v>
      </c>
      <c r="S195" s="441">
        <f t="shared" ref="S195:S200" si="298">Q195+R195</f>
        <v>0</v>
      </c>
      <c r="T195" s="431">
        <f t="shared" ref="T195:U199" si="299">T196</f>
        <v>0</v>
      </c>
      <c r="U195" s="431">
        <f t="shared" si="299"/>
        <v>0</v>
      </c>
      <c r="V195" s="441">
        <f t="shared" ref="V195:V200" si="300">T195+U195</f>
        <v>0</v>
      </c>
      <c r="W195" s="186">
        <f t="shared" ref="W195:W200" si="301">P195+S195+V195</f>
        <v>0</v>
      </c>
      <c r="X195" s="186">
        <f t="shared" ref="X195:X200" si="302">M195-W195</f>
        <v>0</v>
      </c>
      <c r="Y195" s="158"/>
    </row>
    <row r="196" spans="1:25" s="201" customFormat="1" x14ac:dyDescent="0.25">
      <c r="A196" s="187">
        <v>1</v>
      </c>
      <c r="B196" s="188" t="s">
        <v>23</v>
      </c>
      <c r="C196" s="188" t="s">
        <v>19</v>
      </c>
      <c r="D196" s="188">
        <v>2</v>
      </c>
      <c r="E196" s="188" t="s">
        <v>24</v>
      </c>
      <c r="F196" s="235" t="s">
        <v>24</v>
      </c>
      <c r="G196" s="710" t="s">
        <v>107</v>
      </c>
      <c r="H196" s="703"/>
      <c r="I196" s="703"/>
      <c r="J196" s="703"/>
      <c r="K196" s="703"/>
      <c r="L196" s="189" t="s">
        <v>108</v>
      </c>
      <c r="M196" s="217">
        <f>M197</f>
        <v>0</v>
      </c>
      <c r="N196" s="433">
        <f t="shared" si="295"/>
        <v>0</v>
      </c>
      <c r="O196" s="433">
        <f t="shared" si="295"/>
        <v>0</v>
      </c>
      <c r="P196" s="430">
        <f t="shared" si="296"/>
        <v>0</v>
      </c>
      <c r="Q196" s="433">
        <f t="shared" si="297"/>
        <v>0</v>
      </c>
      <c r="R196" s="433">
        <f t="shared" si="297"/>
        <v>0</v>
      </c>
      <c r="S196" s="430">
        <f t="shared" si="298"/>
        <v>0</v>
      </c>
      <c r="T196" s="433">
        <f t="shared" si="299"/>
        <v>0</v>
      </c>
      <c r="U196" s="433">
        <f t="shared" si="299"/>
        <v>0</v>
      </c>
      <c r="V196" s="430">
        <f t="shared" si="300"/>
        <v>0</v>
      </c>
      <c r="W196" s="191">
        <f t="shared" si="301"/>
        <v>0</v>
      </c>
      <c r="X196" s="191">
        <f t="shared" si="302"/>
        <v>0</v>
      </c>
      <c r="Y196" s="200"/>
    </row>
    <row r="197" spans="1:25" s="201" customFormat="1" x14ac:dyDescent="0.25">
      <c r="A197" s="187">
        <v>1</v>
      </c>
      <c r="B197" s="188" t="s">
        <v>23</v>
      </c>
      <c r="C197" s="188" t="s">
        <v>19</v>
      </c>
      <c r="D197" s="188">
        <v>2</v>
      </c>
      <c r="E197" s="188" t="s">
        <v>24</v>
      </c>
      <c r="F197" s="235" t="s">
        <v>24</v>
      </c>
      <c r="G197" s="702" t="s">
        <v>128</v>
      </c>
      <c r="H197" s="735"/>
      <c r="I197" s="735"/>
      <c r="J197" s="735"/>
      <c r="K197" s="735"/>
      <c r="L197" s="189" t="s">
        <v>116</v>
      </c>
      <c r="M197" s="190">
        <f>M198</f>
        <v>0</v>
      </c>
      <c r="N197" s="430">
        <f t="shared" si="295"/>
        <v>0</v>
      </c>
      <c r="O197" s="430">
        <f t="shared" si="295"/>
        <v>0</v>
      </c>
      <c r="P197" s="430">
        <f t="shared" si="296"/>
        <v>0</v>
      </c>
      <c r="Q197" s="430">
        <f t="shared" si="297"/>
        <v>0</v>
      </c>
      <c r="R197" s="430">
        <f t="shared" si="297"/>
        <v>0</v>
      </c>
      <c r="S197" s="430">
        <f t="shared" si="298"/>
        <v>0</v>
      </c>
      <c r="T197" s="430">
        <f t="shared" si="299"/>
        <v>0</v>
      </c>
      <c r="U197" s="430">
        <f t="shared" si="299"/>
        <v>0</v>
      </c>
      <c r="V197" s="430">
        <f t="shared" si="300"/>
        <v>0</v>
      </c>
      <c r="W197" s="191">
        <f t="shared" si="301"/>
        <v>0</v>
      </c>
      <c r="X197" s="191">
        <f t="shared" si="302"/>
        <v>0</v>
      </c>
      <c r="Y197" s="200"/>
    </row>
    <row r="198" spans="1:25" s="121" customFormat="1" x14ac:dyDescent="0.25">
      <c r="A198" s="187">
        <v>1</v>
      </c>
      <c r="B198" s="188" t="s">
        <v>23</v>
      </c>
      <c r="C198" s="188" t="s">
        <v>19</v>
      </c>
      <c r="D198" s="188">
        <v>2</v>
      </c>
      <c r="E198" s="188" t="s">
        <v>24</v>
      </c>
      <c r="F198" s="235" t="s">
        <v>24</v>
      </c>
      <c r="G198" s="702" t="s">
        <v>130</v>
      </c>
      <c r="H198" s="703"/>
      <c r="I198" s="703"/>
      <c r="J198" s="703"/>
      <c r="K198" s="703"/>
      <c r="L198" s="149" t="s">
        <v>131</v>
      </c>
      <c r="M198" s="221">
        <f>M199</f>
        <v>0</v>
      </c>
      <c r="N198" s="434">
        <f t="shared" si="295"/>
        <v>0</v>
      </c>
      <c r="O198" s="434">
        <f t="shared" si="295"/>
        <v>0</v>
      </c>
      <c r="P198" s="430">
        <f t="shared" si="296"/>
        <v>0</v>
      </c>
      <c r="Q198" s="434">
        <f t="shared" si="297"/>
        <v>0</v>
      </c>
      <c r="R198" s="434">
        <f t="shared" si="297"/>
        <v>0</v>
      </c>
      <c r="S198" s="430">
        <f t="shared" si="298"/>
        <v>0</v>
      </c>
      <c r="T198" s="434">
        <f t="shared" si="299"/>
        <v>0</v>
      </c>
      <c r="U198" s="434">
        <f t="shared" si="299"/>
        <v>0</v>
      </c>
      <c r="V198" s="430">
        <f t="shared" si="300"/>
        <v>0</v>
      </c>
      <c r="W198" s="191">
        <f t="shared" si="301"/>
        <v>0</v>
      </c>
      <c r="X198" s="191">
        <f t="shared" si="302"/>
        <v>0</v>
      </c>
      <c r="Y198" s="130"/>
    </row>
    <row r="199" spans="1:25" s="121" customFormat="1" x14ac:dyDescent="0.25">
      <c r="A199" s="187">
        <v>1</v>
      </c>
      <c r="B199" s="188" t="s">
        <v>23</v>
      </c>
      <c r="C199" s="188" t="s">
        <v>19</v>
      </c>
      <c r="D199" s="188">
        <v>2</v>
      </c>
      <c r="E199" s="188" t="s">
        <v>24</v>
      </c>
      <c r="F199" s="235" t="s">
        <v>24</v>
      </c>
      <c r="G199" s="702" t="s">
        <v>132</v>
      </c>
      <c r="H199" s="703"/>
      <c r="I199" s="703"/>
      <c r="J199" s="703"/>
      <c r="K199" s="703"/>
      <c r="L199" s="149" t="s">
        <v>133</v>
      </c>
      <c r="M199" s="275">
        <f>M200</f>
        <v>0</v>
      </c>
      <c r="N199" s="439">
        <f t="shared" si="295"/>
        <v>0</v>
      </c>
      <c r="O199" s="439">
        <f t="shared" si="295"/>
        <v>0</v>
      </c>
      <c r="P199" s="430">
        <f t="shared" si="296"/>
        <v>0</v>
      </c>
      <c r="Q199" s="439">
        <f t="shared" si="297"/>
        <v>0</v>
      </c>
      <c r="R199" s="439">
        <f t="shared" si="297"/>
        <v>0</v>
      </c>
      <c r="S199" s="430">
        <f t="shared" si="298"/>
        <v>0</v>
      </c>
      <c r="T199" s="439">
        <f t="shared" si="299"/>
        <v>0</v>
      </c>
      <c r="U199" s="439">
        <f t="shared" si="299"/>
        <v>0</v>
      </c>
      <c r="V199" s="430">
        <f t="shared" si="300"/>
        <v>0</v>
      </c>
      <c r="W199" s="191">
        <f t="shared" si="301"/>
        <v>0</v>
      </c>
      <c r="X199" s="191">
        <f t="shared" si="302"/>
        <v>0</v>
      </c>
      <c r="Y199" s="130"/>
    </row>
    <row r="200" spans="1:25" s="121" customFormat="1" ht="14.1" customHeight="1" x14ac:dyDescent="0.25">
      <c r="A200" s="195">
        <v>1</v>
      </c>
      <c r="B200" s="588" t="s">
        <v>23</v>
      </c>
      <c r="C200" s="588" t="s">
        <v>19</v>
      </c>
      <c r="D200" s="588">
        <v>2</v>
      </c>
      <c r="E200" s="588" t="s">
        <v>24</v>
      </c>
      <c r="F200" s="244" t="s">
        <v>24</v>
      </c>
      <c r="G200" s="704" t="s">
        <v>244</v>
      </c>
      <c r="H200" s="713"/>
      <c r="I200" s="713"/>
      <c r="J200" s="713"/>
      <c r="K200" s="713"/>
      <c r="L200" s="205" t="s">
        <v>245</v>
      </c>
      <c r="M200" s="229">
        <v>0</v>
      </c>
      <c r="N200" s="430">
        <f t="shared" si="295"/>
        <v>0</v>
      </c>
      <c r="O200" s="430">
        <f t="shared" si="295"/>
        <v>0</v>
      </c>
      <c r="P200" s="430">
        <f t="shared" si="296"/>
        <v>0</v>
      </c>
      <c r="Q200" s="430">
        <f t="shared" si="295"/>
        <v>0</v>
      </c>
      <c r="R200" s="430">
        <f t="shared" si="295"/>
        <v>0</v>
      </c>
      <c r="S200" s="430">
        <f t="shared" si="298"/>
        <v>0</v>
      </c>
      <c r="T200" s="430">
        <f t="shared" si="295"/>
        <v>0</v>
      </c>
      <c r="U200" s="430">
        <f t="shared" si="295"/>
        <v>0</v>
      </c>
      <c r="V200" s="430">
        <f t="shared" si="300"/>
        <v>0</v>
      </c>
      <c r="W200" s="191">
        <f t="shared" si="301"/>
        <v>0</v>
      </c>
      <c r="X200" s="191">
        <f t="shared" si="302"/>
        <v>0</v>
      </c>
      <c r="Y200" s="130"/>
    </row>
    <row r="201" spans="1:25" s="121" customFormat="1" x14ac:dyDescent="0.25">
      <c r="A201" s="196"/>
      <c r="B201" s="236"/>
      <c r="C201" s="236"/>
      <c r="D201" s="236"/>
      <c r="E201" s="236"/>
      <c r="F201" s="237"/>
      <c r="G201" s="743"/>
      <c r="H201" s="744"/>
      <c r="I201" s="744"/>
      <c r="J201" s="744"/>
      <c r="K201" s="744"/>
      <c r="L201" s="205"/>
      <c r="M201" s="229"/>
      <c r="N201" s="442"/>
      <c r="O201" s="442"/>
      <c r="P201" s="442"/>
      <c r="Q201" s="442"/>
      <c r="R201" s="442"/>
      <c r="S201" s="442"/>
      <c r="T201" s="442"/>
      <c r="U201" s="442"/>
      <c r="V201" s="442"/>
      <c r="W201" s="202"/>
      <c r="X201" s="202"/>
      <c r="Y201" s="130"/>
    </row>
    <row r="202" spans="1:25" s="159" customFormat="1" x14ac:dyDescent="0.25">
      <c r="A202" s="181">
        <v>1</v>
      </c>
      <c r="B202" s="182" t="s">
        <v>23</v>
      </c>
      <c r="C202" s="182" t="s">
        <v>19</v>
      </c>
      <c r="D202" s="182">
        <v>2</v>
      </c>
      <c r="E202" s="182" t="s">
        <v>24</v>
      </c>
      <c r="F202" s="241" t="s">
        <v>246</v>
      </c>
      <c r="G202" s="741"/>
      <c r="H202" s="742"/>
      <c r="I202" s="742"/>
      <c r="J202" s="742"/>
      <c r="K202" s="742"/>
      <c r="L202" s="184" t="s">
        <v>247</v>
      </c>
      <c r="M202" s="242">
        <f>M203</f>
        <v>22010000</v>
      </c>
      <c r="N202" s="431">
        <f t="shared" ref="N202:U207" si="303">N203</f>
        <v>0</v>
      </c>
      <c r="O202" s="431">
        <f t="shared" si="303"/>
        <v>0</v>
      </c>
      <c r="P202" s="441">
        <f t="shared" ref="P202:P207" si="304">N202+O202</f>
        <v>0</v>
      </c>
      <c r="Q202" s="431">
        <f t="shared" ref="Q202:R206" si="305">Q203</f>
        <v>7163000</v>
      </c>
      <c r="R202" s="431">
        <f t="shared" si="305"/>
        <v>0</v>
      </c>
      <c r="S202" s="441">
        <f t="shared" ref="S202:S207" si="306">Q202+R202</f>
        <v>7163000</v>
      </c>
      <c r="T202" s="431">
        <f t="shared" ref="T202:U206" si="307">T203</f>
        <v>0</v>
      </c>
      <c r="U202" s="431">
        <f t="shared" si="307"/>
        <v>0</v>
      </c>
      <c r="V202" s="441">
        <f t="shared" ref="V202:V207" si="308">T202+U202</f>
        <v>0</v>
      </c>
      <c r="W202" s="186">
        <f t="shared" ref="W202:W207" si="309">P202+S202+V202</f>
        <v>7163000</v>
      </c>
      <c r="X202" s="186">
        <f t="shared" ref="X202:X207" si="310">M202-W202</f>
        <v>14847000</v>
      </c>
      <c r="Y202" s="158"/>
    </row>
    <row r="203" spans="1:25" s="201" customFormat="1" x14ac:dyDescent="0.25">
      <c r="A203" s="187">
        <v>1</v>
      </c>
      <c r="B203" s="188" t="s">
        <v>23</v>
      </c>
      <c r="C203" s="188" t="s">
        <v>19</v>
      </c>
      <c r="D203" s="188">
        <v>2</v>
      </c>
      <c r="E203" s="188" t="s">
        <v>24</v>
      </c>
      <c r="F203" s="235" t="s">
        <v>246</v>
      </c>
      <c r="G203" s="710" t="s">
        <v>107</v>
      </c>
      <c r="H203" s="703"/>
      <c r="I203" s="703"/>
      <c r="J203" s="703"/>
      <c r="K203" s="703"/>
      <c r="L203" s="189" t="s">
        <v>108</v>
      </c>
      <c r="M203" s="217">
        <f>M204</f>
        <v>22010000</v>
      </c>
      <c r="N203" s="433">
        <f t="shared" si="303"/>
        <v>0</v>
      </c>
      <c r="O203" s="433">
        <f t="shared" si="303"/>
        <v>0</v>
      </c>
      <c r="P203" s="430">
        <f t="shared" si="304"/>
        <v>0</v>
      </c>
      <c r="Q203" s="433">
        <f t="shared" si="305"/>
        <v>7163000</v>
      </c>
      <c r="R203" s="433">
        <f t="shared" si="305"/>
        <v>0</v>
      </c>
      <c r="S203" s="430">
        <f t="shared" si="306"/>
        <v>7163000</v>
      </c>
      <c r="T203" s="433">
        <f t="shared" si="307"/>
        <v>0</v>
      </c>
      <c r="U203" s="433">
        <f t="shared" si="307"/>
        <v>0</v>
      </c>
      <c r="V203" s="430">
        <f t="shared" si="308"/>
        <v>0</v>
      </c>
      <c r="W203" s="191">
        <f t="shared" si="309"/>
        <v>7163000</v>
      </c>
      <c r="X203" s="191">
        <f t="shared" si="310"/>
        <v>14847000</v>
      </c>
      <c r="Y203" s="200"/>
    </row>
    <row r="204" spans="1:25" s="121" customFormat="1" x14ac:dyDescent="0.25">
      <c r="A204" s="187">
        <v>1</v>
      </c>
      <c r="B204" s="188" t="s">
        <v>23</v>
      </c>
      <c r="C204" s="188" t="s">
        <v>19</v>
      </c>
      <c r="D204" s="188">
        <v>2</v>
      </c>
      <c r="E204" s="188" t="s">
        <v>24</v>
      </c>
      <c r="F204" s="235" t="s">
        <v>246</v>
      </c>
      <c r="G204" s="702" t="s">
        <v>128</v>
      </c>
      <c r="H204" s="735"/>
      <c r="I204" s="735"/>
      <c r="J204" s="735"/>
      <c r="K204" s="735"/>
      <c r="L204" s="149" t="s">
        <v>116</v>
      </c>
      <c r="M204" s="221">
        <f>M205</f>
        <v>22010000</v>
      </c>
      <c r="N204" s="434">
        <f t="shared" si="303"/>
        <v>0</v>
      </c>
      <c r="O204" s="434">
        <f t="shared" si="303"/>
        <v>0</v>
      </c>
      <c r="P204" s="430">
        <f t="shared" si="304"/>
        <v>0</v>
      </c>
      <c r="Q204" s="434">
        <f t="shared" si="305"/>
        <v>7163000</v>
      </c>
      <c r="R204" s="434">
        <f t="shared" si="305"/>
        <v>0</v>
      </c>
      <c r="S204" s="430">
        <f t="shared" si="306"/>
        <v>7163000</v>
      </c>
      <c r="T204" s="434">
        <f t="shared" si="307"/>
        <v>0</v>
      </c>
      <c r="U204" s="434">
        <f t="shared" si="307"/>
        <v>0</v>
      </c>
      <c r="V204" s="430">
        <f t="shared" si="308"/>
        <v>0</v>
      </c>
      <c r="W204" s="191">
        <f t="shared" si="309"/>
        <v>7163000</v>
      </c>
      <c r="X204" s="191">
        <f t="shared" si="310"/>
        <v>14847000</v>
      </c>
      <c r="Y204" s="130"/>
    </row>
    <row r="205" spans="1:25" s="121" customFormat="1" x14ac:dyDescent="0.25">
      <c r="A205" s="187">
        <v>1</v>
      </c>
      <c r="B205" s="188" t="s">
        <v>23</v>
      </c>
      <c r="C205" s="188" t="s">
        <v>19</v>
      </c>
      <c r="D205" s="188">
        <v>2</v>
      </c>
      <c r="E205" s="188" t="s">
        <v>24</v>
      </c>
      <c r="F205" s="235" t="s">
        <v>246</v>
      </c>
      <c r="G205" s="702" t="s">
        <v>248</v>
      </c>
      <c r="H205" s="735"/>
      <c r="I205" s="735"/>
      <c r="J205" s="735"/>
      <c r="K205" s="735"/>
      <c r="L205" s="149" t="s">
        <v>249</v>
      </c>
      <c r="M205" s="221">
        <f>M206</f>
        <v>22010000</v>
      </c>
      <c r="N205" s="434">
        <f t="shared" si="303"/>
        <v>0</v>
      </c>
      <c r="O205" s="434">
        <f t="shared" si="303"/>
        <v>0</v>
      </c>
      <c r="P205" s="430">
        <f t="shared" si="304"/>
        <v>0</v>
      </c>
      <c r="Q205" s="434">
        <f t="shared" si="305"/>
        <v>7163000</v>
      </c>
      <c r="R205" s="434">
        <f t="shared" si="305"/>
        <v>0</v>
      </c>
      <c r="S205" s="430">
        <f t="shared" si="306"/>
        <v>7163000</v>
      </c>
      <c r="T205" s="434">
        <f t="shared" si="307"/>
        <v>0</v>
      </c>
      <c r="U205" s="434">
        <f t="shared" si="307"/>
        <v>0</v>
      </c>
      <c r="V205" s="430">
        <f t="shared" si="308"/>
        <v>0</v>
      </c>
      <c r="W205" s="191">
        <f t="shared" si="309"/>
        <v>7163000</v>
      </c>
      <c r="X205" s="191">
        <f t="shared" si="310"/>
        <v>14847000</v>
      </c>
      <c r="Y205" s="130"/>
    </row>
    <row r="206" spans="1:25" s="121" customFormat="1" x14ac:dyDescent="0.25">
      <c r="A206" s="187">
        <v>1</v>
      </c>
      <c r="B206" s="188" t="s">
        <v>23</v>
      </c>
      <c r="C206" s="188" t="s">
        <v>19</v>
      </c>
      <c r="D206" s="188">
        <v>2</v>
      </c>
      <c r="E206" s="188" t="s">
        <v>24</v>
      </c>
      <c r="F206" s="235" t="s">
        <v>246</v>
      </c>
      <c r="G206" s="702" t="s">
        <v>250</v>
      </c>
      <c r="H206" s="735"/>
      <c r="I206" s="735"/>
      <c r="J206" s="735"/>
      <c r="K206" s="735"/>
      <c r="L206" s="149" t="s">
        <v>251</v>
      </c>
      <c r="M206" s="219">
        <f>M207</f>
        <v>22010000</v>
      </c>
      <c r="N206" s="439">
        <f t="shared" si="303"/>
        <v>0</v>
      </c>
      <c r="O206" s="439">
        <f t="shared" si="303"/>
        <v>0</v>
      </c>
      <c r="P206" s="430">
        <f t="shared" si="304"/>
        <v>0</v>
      </c>
      <c r="Q206" s="439">
        <f t="shared" si="305"/>
        <v>7163000</v>
      </c>
      <c r="R206" s="439">
        <f t="shared" si="305"/>
        <v>0</v>
      </c>
      <c r="S206" s="430">
        <f t="shared" si="306"/>
        <v>7163000</v>
      </c>
      <c r="T206" s="439">
        <f t="shared" si="307"/>
        <v>0</v>
      </c>
      <c r="U206" s="439">
        <f t="shared" si="307"/>
        <v>0</v>
      </c>
      <c r="V206" s="430">
        <f t="shared" si="308"/>
        <v>0</v>
      </c>
      <c r="W206" s="191">
        <f t="shared" si="309"/>
        <v>7163000</v>
      </c>
      <c r="X206" s="191">
        <f t="shared" si="310"/>
        <v>14847000</v>
      </c>
      <c r="Y206" s="130"/>
    </row>
    <row r="207" spans="1:25" s="626" customFormat="1" x14ac:dyDescent="0.25">
      <c r="A207" s="195">
        <v>1</v>
      </c>
      <c r="B207" s="625" t="s">
        <v>23</v>
      </c>
      <c r="C207" s="625" t="s">
        <v>19</v>
      </c>
      <c r="D207" s="625">
        <v>2</v>
      </c>
      <c r="E207" s="625" t="s">
        <v>24</v>
      </c>
      <c r="F207" s="244" t="s">
        <v>246</v>
      </c>
      <c r="G207" s="704" t="s">
        <v>252</v>
      </c>
      <c r="H207" s="713"/>
      <c r="I207" s="713"/>
      <c r="J207" s="713"/>
      <c r="K207" s="713"/>
      <c r="L207" s="205" t="s">
        <v>253</v>
      </c>
      <c r="M207" s="222">
        <v>22010000</v>
      </c>
      <c r="N207" s="443">
        <f t="shared" si="303"/>
        <v>0</v>
      </c>
      <c r="O207" s="443">
        <f t="shared" si="303"/>
        <v>0</v>
      </c>
      <c r="P207" s="443">
        <f t="shared" si="304"/>
        <v>0</v>
      </c>
      <c r="Q207" s="443">
        <v>7163000</v>
      </c>
      <c r="R207" s="443">
        <v>0</v>
      </c>
      <c r="S207" s="443">
        <f t="shared" si="306"/>
        <v>7163000</v>
      </c>
      <c r="T207" s="443">
        <f t="shared" si="303"/>
        <v>0</v>
      </c>
      <c r="U207" s="443">
        <f t="shared" si="303"/>
        <v>0</v>
      </c>
      <c r="V207" s="443">
        <f t="shared" si="308"/>
        <v>0</v>
      </c>
      <c r="W207" s="199">
        <f t="shared" si="309"/>
        <v>7163000</v>
      </c>
      <c r="X207" s="199">
        <f t="shared" si="310"/>
        <v>14847000</v>
      </c>
      <c r="Y207" s="247"/>
    </row>
    <row r="208" spans="1:25" s="121" customFormat="1" x14ac:dyDescent="0.25">
      <c r="A208" s="196"/>
      <c r="B208" s="196"/>
      <c r="C208" s="196"/>
      <c r="D208" s="196"/>
      <c r="E208" s="196"/>
      <c r="F208" s="195"/>
      <c r="G208" s="743"/>
      <c r="H208" s="744"/>
      <c r="I208" s="744"/>
      <c r="J208" s="744"/>
      <c r="K208" s="744"/>
      <c r="L208" s="149"/>
      <c r="M208" s="222"/>
      <c r="N208" s="442"/>
      <c r="O208" s="442"/>
      <c r="P208" s="442"/>
      <c r="Q208" s="442"/>
      <c r="R208" s="442"/>
      <c r="S208" s="442"/>
      <c r="T208" s="442"/>
      <c r="U208" s="442"/>
      <c r="V208" s="442"/>
      <c r="W208" s="202"/>
      <c r="X208" s="202"/>
      <c r="Y208" s="130"/>
    </row>
    <row r="209" spans="1:25" s="121" customFormat="1" x14ac:dyDescent="0.25">
      <c r="A209" s="196"/>
      <c r="B209" s="196"/>
      <c r="C209" s="196"/>
      <c r="D209" s="196"/>
      <c r="E209" s="196"/>
      <c r="F209" s="195"/>
      <c r="G209" s="743"/>
      <c r="H209" s="744"/>
      <c r="I209" s="744"/>
      <c r="J209" s="744"/>
      <c r="K209" s="744"/>
      <c r="L209" s="290"/>
      <c r="M209" s="291"/>
      <c r="N209" s="442"/>
      <c r="O209" s="442"/>
      <c r="P209" s="442"/>
      <c r="Q209" s="442"/>
      <c r="R209" s="442"/>
      <c r="S209" s="442"/>
      <c r="T209" s="442"/>
      <c r="U209" s="442"/>
      <c r="V209" s="442"/>
      <c r="W209" s="202"/>
      <c r="X209" s="202"/>
      <c r="Y209" s="130"/>
    </row>
    <row r="210" spans="1:25" s="180" customFormat="1" x14ac:dyDescent="0.25">
      <c r="A210" s="267">
        <v>1</v>
      </c>
      <c r="B210" s="268" t="s">
        <v>23</v>
      </c>
      <c r="C210" s="268" t="s">
        <v>19</v>
      </c>
      <c r="D210" s="268">
        <v>2</v>
      </c>
      <c r="E210" s="268" t="s">
        <v>25</v>
      </c>
      <c r="F210" s="269"/>
      <c r="G210" s="738"/>
      <c r="H210" s="739"/>
      <c r="I210" s="739"/>
      <c r="J210" s="739"/>
      <c r="K210" s="739"/>
      <c r="L210" s="270" t="s">
        <v>254</v>
      </c>
      <c r="M210" s="271">
        <f>M211+M219+M232</f>
        <v>3282000</v>
      </c>
      <c r="N210" s="437">
        <f t="shared" ref="N210:O210" si="311">N211+N219+N232</f>
        <v>0</v>
      </c>
      <c r="O210" s="437">
        <f t="shared" si="311"/>
        <v>0</v>
      </c>
      <c r="P210" s="438">
        <f t="shared" ref="P210:P217" si="312">N210+O210</f>
        <v>0</v>
      </c>
      <c r="Q210" s="437">
        <f t="shared" ref="Q210:R210" si="313">Q211+Q219+Q232</f>
        <v>0</v>
      </c>
      <c r="R210" s="437">
        <f t="shared" si="313"/>
        <v>0</v>
      </c>
      <c r="S210" s="438">
        <f t="shared" ref="S210:S217" si="314">Q210+R210</f>
        <v>0</v>
      </c>
      <c r="T210" s="437">
        <f t="shared" ref="T210:U210" si="315">T211+T219+T232</f>
        <v>0</v>
      </c>
      <c r="U210" s="437">
        <f t="shared" si="315"/>
        <v>0</v>
      </c>
      <c r="V210" s="438">
        <f t="shared" ref="V210:V217" si="316">T210+U210</f>
        <v>0</v>
      </c>
      <c r="W210" s="272">
        <f t="shared" ref="W210:W213" si="317">P210+S210+V210</f>
        <v>0</v>
      </c>
      <c r="X210" s="272">
        <f t="shared" ref="X210:X217" si="318">M210-W210</f>
        <v>3282000</v>
      </c>
      <c r="Y210" s="179"/>
    </row>
    <row r="211" spans="1:25" s="159" customFormat="1" x14ac:dyDescent="0.25">
      <c r="A211" s="181">
        <v>1</v>
      </c>
      <c r="B211" s="182" t="s">
        <v>23</v>
      </c>
      <c r="C211" s="182" t="s">
        <v>19</v>
      </c>
      <c r="D211" s="182">
        <v>2</v>
      </c>
      <c r="E211" s="182" t="s">
        <v>25</v>
      </c>
      <c r="F211" s="241" t="s">
        <v>23</v>
      </c>
      <c r="G211" s="741"/>
      <c r="H211" s="742"/>
      <c r="I211" s="742"/>
      <c r="J211" s="742"/>
      <c r="K211" s="742"/>
      <c r="L211" s="184" t="s">
        <v>255</v>
      </c>
      <c r="M211" s="242">
        <f>M212</f>
        <v>3282000</v>
      </c>
      <c r="N211" s="431">
        <f t="shared" ref="N211:O211" si="319">N212</f>
        <v>0</v>
      </c>
      <c r="O211" s="431">
        <f t="shared" si="319"/>
        <v>0</v>
      </c>
      <c r="P211" s="441">
        <f t="shared" si="312"/>
        <v>0</v>
      </c>
      <c r="Q211" s="431">
        <f t="shared" ref="Q211:R211" si="320">Q212</f>
        <v>0</v>
      </c>
      <c r="R211" s="431">
        <f t="shared" si="320"/>
        <v>0</v>
      </c>
      <c r="S211" s="441">
        <f t="shared" si="314"/>
        <v>0</v>
      </c>
      <c r="T211" s="431">
        <f t="shared" ref="T211:U211" si="321">T212</f>
        <v>0</v>
      </c>
      <c r="U211" s="431">
        <f t="shared" si="321"/>
        <v>0</v>
      </c>
      <c r="V211" s="441">
        <f t="shared" si="316"/>
        <v>0</v>
      </c>
      <c r="W211" s="186">
        <f t="shared" si="317"/>
        <v>0</v>
      </c>
      <c r="X211" s="186">
        <f t="shared" si="318"/>
        <v>3282000</v>
      </c>
      <c r="Y211" s="158"/>
    </row>
    <row r="212" spans="1:25" s="201" customFormat="1" x14ac:dyDescent="0.25">
      <c r="A212" s="187">
        <v>1</v>
      </c>
      <c r="B212" s="188" t="s">
        <v>23</v>
      </c>
      <c r="C212" s="188" t="s">
        <v>19</v>
      </c>
      <c r="D212" s="188">
        <v>2</v>
      </c>
      <c r="E212" s="188" t="s">
        <v>25</v>
      </c>
      <c r="F212" s="235" t="s">
        <v>23</v>
      </c>
      <c r="G212" s="710" t="s">
        <v>107</v>
      </c>
      <c r="H212" s="703"/>
      <c r="I212" s="703"/>
      <c r="J212" s="703"/>
      <c r="K212" s="703"/>
      <c r="L212" s="189" t="s">
        <v>108</v>
      </c>
      <c r="M212" s="217">
        <f t="shared" ref="M212:U216" si="322">M213</f>
        <v>3282000</v>
      </c>
      <c r="N212" s="433">
        <f t="shared" si="322"/>
        <v>0</v>
      </c>
      <c r="O212" s="433">
        <f t="shared" si="322"/>
        <v>0</v>
      </c>
      <c r="P212" s="430">
        <f t="shared" si="312"/>
        <v>0</v>
      </c>
      <c r="Q212" s="433">
        <f t="shared" si="322"/>
        <v>0</v>
      </c>
      <c r="R212" s="433">
        <f t="shared" si="322"/>
        <v>0</v>
      </c>
      <c r="S212" s="430">
        <f t="shared" si="314"/>
        <v>0</v>
      </c>
      <c r="T212" s="433">
        <f t="shared" si="322"/>
        <v>0</v>
      </c>
      <c r="U212" s="433">
        <f t="shared" si="322"/>
        <v>0</v>
      </c>
      <c r="V212" s="430">
        <f t="shared" si="316"/>
        <v>0</v>
      </c>
      <c r="W212" s="191">
        <f t="shared" si="317"/>
        <v>0</v>
      </c>
      <c r="X212" s="191">
        <f t="shared" si="318"/>
        <v>3282000</v>
      </c>
      <c r="Y212" s="200"/>
    </row>
    <row r="213" spans="1:25" s="121" customFormat="1" x14ac:dyDescent="0.25">
      <c r="A213" s="187">
        <v>1</v>
      </c>
      <c r="B213" s="188" t="s">
        <v>23</v>
      </c>
      <c r="C213" s="188" t="s">
        <v>19</v>
      </c>
      <c r="D213" s="188">
        <v>2</v>
      </c>
      <c r="E213" s="188" t="s">
        <v>25</v>
      </c>
      <c r="F213" s="235" t="s">
        <v>23</v>
      </c>
      <c r="G213" s="702" t="s">
        <v>128</v>
      </c>
      <c r="H213" s="735"/>
      <c r="I213" s="735"/>
      <c r="J213" s="735"/>
      <c r="K213" s="735"/>
      <c r="L213" s="149" t="s">
        <v>116</v>
      </c>
      <c r="M213" s="221">
        <f t="shared" si="322"/>
        <v>3282000</v>
      </c>
      <c r="N213" s="434">
        <f t="shared" si="322"/>
        <v>0</v>
      </c>
      <c r="O213" s="434">
        <f t="shared" si="322"/>
        <v>0</v>
      </c>
      <c r="P213" s="430">
        <f t="shared" si="312"/>
        <v>0</v>
      </c>
      <c r="Q213" s="434">
        <f t="shared" si="322"/>
        <v>0</v>
      </c>
      <c r="R213" s="434">
        <f t="shared" si="322"/>
        <v>0</v>
      </c>
      <c r="S213" s="430">
        <f t="shared" si="314"/>
        <v>0</v>
      </c>
      <c r="T213" s="434">
        <f t="shared" si="322"/>
        <v>0</v>
      </c>
      <c r="U213" s="434">
        <f t="shared" si="322"/>
        <v>0</v>
      </c>
      <c r="V213" s="430">
        <f t="shared" si="316"/>
        <v>0</v>
      </c>
      <c r="W213" s="191">
        <f t="shared" si="317"/>
        <v>0</v>
      </c>
      <c r="X213" s="191">
        <f t="shared" si="318"/>
        <v>3282000</v>
      </c>
      <c r="Y213" s="130"/>
    </row>
    <row r="214" spans="1:25" s="121" customFormat="1" x14ac:dyDescent="0.25">
      <c r="A214" s="187">
        <v>1</v>
      </c>
      <c r="B214" s="188" t="s">
        <v>23</v>
      </c>
      <c r="C214" s="188" t="s">
        <v>19</v>
      </c>
      <c r="D214" s="188">
        <v>2</v>
      </c>
      <c r="E214" s="188" t="s">
        <v>25</v>
      </c>
      <c r="F214" s="235" t="s">
        <v>23</v>
      </c>
      <c r="G214" s="702" t="s">
        <v>129</v>
      </c>
      <c r="H214" s="735"/>
      <c r="I214" s="735"/>
      <c r="J214" s="735"/>
      <c r="K214" s="735"/>
      <c r="L214" s="149" t="s">
        <v>118</v>
      </c>
      <c r="M214" s="221">
        <f>M215</f>
        <v>3282000</v>
      </c>
      <c r="N214" s="434">
        <f t="shared" si="322"/>
        <v>0</v>
      </c>
      <c r="O214" s="434">
        <f t="shared" si="322"/>
        <v>0</v>
      </c>
      <c r="P214" s="430">
        <f t="shared" si="312"/>
        <v>0</v>
      </c>
      <c r="Q214" s="434">
        <f t="shared" si="322"/>
        <v>0</v>
      </c>
      <c r="R214" s="434">
        <f t="shared" si="322"/>
        <v>0</v>
      </c>
      <c r="S214" s="430">
        <f t="shared" si="314"/>
        <v>0</v>
      </c>
      <c r="T214" s="434">
        <f t="shared" si="322"/>
        <v>0</v>
      </c>
      <c r="U214" s="434">
        <f t="shared" si="322"/>
        <v>0</v>
      </c>
      <c r="V214" s="430">
        <f t="shared" si="316"/>
        <v>0</v>
      </c>
      <c r="W214" s="191">
        <f>P214+S214+V214</f>
        <v>0</v>
      </c>
      <c r="X214" s="191">
        <f t="shared" si="318"/>
        <v>3282000</v>
      </c>
      <c r="Y214" s="130"/>
    </row>
    <row r="215" spans="1:25" s="121" customFormat="1" x14ac:dyDescent="0.25">
      <c r="A215" s="195">
        <v>1</v>
      </c>
      <c r="B215" s="188" t="s">
        <v>23</v>
      </c>
      <c r="C215" s="188" t="s">
        <v>19</v>
      </c>
      <c r="D215" s="188">
        <v>2</v>
      </c>
      <c r="E215" s="188" t="s">
        <v>25</v>
      </c>
      <c r="F215" s="244" t="s">
        <v>23</v>
      </c>
      <c r="G215" s="702" t="s">
        <v>224</v>
      </c>
      <c r="H215" s="735"/>
      <c r="I215" s="735"/>
      <c r="J215" s="735"/>
      <c r="K215" s="735"/>
      <c r="L215" s="149" t="s">
        <v>225</v>
      </c>
      <c r="M215" s="219">
        <f>M216</f>
        <v>3282000</v>
      </c>
      <c r="N215" s="439">
        <f t="shared" si="322"/>
        <v>0</v>
      </c>
      <c r="O215" s="439">
        <f t="shared" si="322"/>
        <v>0</v>
      </c>
      <c r="P215" s="430">
        <f t="shared" si="312"/>
        <v>0</v>
      </c>
      <c r="Q215" s="439">
        <f t="shared" si="322"/>
        <v>0</v>
      </c>
      <c r="R215" s="439">
        <f t="shared" si="322"/>
        <v>0</v>
      </c>
      <c r="S215" s="430">
        <f t="shared" si="314"/>
        <v>0</v>
      </c>
      <c r="T215" s="439">
        <f t="shared" si="322"/>
        <v>0</v>
      </c>
      <c r="U215" s="439">
        <f t="shared" si="322"/>
        <v>0</v>
      </c>
      <c r="V215" s="430">
        <f t="shared" si="316"/>
        <v>0</v>
      </c>
      <c r="W215" s="191">
        <f t="shared" ref="W215:W217" si="323">P215+S215+V215</f>
        <v>0</v>
      </c>
      <c r="X215" s="191">
        <f t="shared" si="318"/>
        <v>3282000</v>
      </c>
      <c r="Y215" s="130"/>
    </row>
    <row r="216" spans="1:25" s="121" customFormat="1" x14ac:dyDescent="0.25">
      <c r="A216" s="195">
        <v>1</v>
      </c>
      <c r="B216" s="188" t="s">
        <v>23</v>
      </c>
      <c r="C216" s="188" t="s">
        <v>19</v>
      </c>
      <c r="D216" s="188">
        <v>2</v>
      </c>
      <c r="E216" s="188" t="s">
        <v>25</v>
      </c>
      <c r="F216" s="244" t="s">
        <v>23</v>
      </c>
      <c r="G216" s="702" t="s">
        <v>226</v>
      </c>
      <c r="H216" s="735"/>
      <c r="I216" s="735"/>
      <c r="J216" s="735"/>
      <c r="K216" s="735"/>
      <c r="L216" s="149" t="s">
        <v>227</v>
      </c>
      <c r="M216" s="219">
        <f>M217</f>
        <v>3282000</v>
      </c>
      <c r="N216" s="439">
        <f t="shared" si="322"/>
        <v>0</v>
      </c>
      <c r="O216" s="439">
        <f t="shared" si="322"/>
        <v>0</v>
      </c>
      <c r="P216" s="430">
        <f t="shared" si="312"/>
        <v>0</v>
      </c>
      <c r="Q216" s="439">
        <f t="shared" si="322"/>
        <v>0</v>
      </c>
      <c r="R216" s="439">
        <f t="shared" si="322"/>
        <v>0</v>
      </c>
      <c r="S216" s="430">
        <f t="shared" si="314"/>
        <v>0</v>
      </c>
      <c r="T216" s="439">
        <f t="shared" si="322"/>
        <v>0</v>
      </c>
      <c r="U216" s="439">
        <f t="shared" si="322"/>
        <v>0</v>
      </c>
      <c r="V216" s="430">
        <f t="shared" si="316"/>
        <v>0</v>
      </c>
      <c r="W216" s="191">
        <f t="shared" si="323"/>
        <v>0</v>
      </c>
      <c r="X216" s="191">
        <f t="shared" si="318"/>
        <v>3282000</v>
      </c>
      <c r="Y216" s="130"/>
    </row>
    <row r="217" spans="1:25" s="626" customFormat="1" x14ac:dyDescent="0.25">
      <c r="A217" s="195">
        <v>1</v>
      </c>
      <c r="B217" s="625" t="s">
        <v>23</v>
      </c>
      <c r="C217" s="625" t="s">
        <v>19</v>
      </c>
      <c r="D217" s="625">
        <v>2</v>
      </c>
      <c r="E217" s="625" t="s">
        <v>25</v>
      </c>
      <c r="F217" s="244" t="s">
        <v>23</v>
      </c>
      <c r="G217" s="704" t="s">
        <v>207</v>
      </c>
      <c r="H217" s="713"/>
      <c r="I217" s="713"/>
      <c r="J217" s="713"/>
      <c r="K217" s="713"/>
      <c r="L217" s="205" t="s">
        <v>256</v>
      </c>
      <c r="M217" s="222">
        <v>3282000</v>
      </c>
      <c r="N217" s="443">
        <v>0</v>
      </c>
      <c r="O217" s="443">
        <v>0</v>
      </c>
      <c r="P217" s="443">
        <f t="shared" si="312"/>
        <v>0</v>
      </c>
      <c r="Q217" s="443">
        <v>0</v>
      </c>
      <c r="R217" s="443">
        <v>0</v>
      </c>
      <c r="S217" s="443">
        <f t="shared" si="314"/>
        <v>0</v>
      </c>
      <c r="T217" s="443">
        <v>0</v>
      </c>
      <c r="U217" s="443">
        <v>0</v>
      </c>
      <c r="V217" s="443">
        <f t="shared" si="316"/>
        <v>0</v>
      </c>
      <c r="W217" s="199">
        <f t="shared" si="323"/>
        <v>0</v>
      </c>
      <c r="X217" s="199">
        <f t="shared" si="318"/>
        <v>3282000</v>
      </c>
      <c r="Y217" s="247"/>
    </row>
    <row r="218" spans="1:25" s="121" customFormat="1" x14ac:dyDescent="0.25">
      <c r="A218" s="196"/>
      <c r="B218" s="187"/>
      <c r="C218" s="188"/>
      <c r="D218" s="188"/>
      <c r="E218" s="188"/>
      <c r="F218" s="244"/>
      <c r="G218" s="743"/>
      <c r="H218" s="744"/>
      <c r="I218" s="744"/>
      <c r="J218" s="744"/>
      <c r="K218" s="744"/>
      <c r="L218" s="205"/>
      <c r="M218" s="222"/>
      <c r="N218" s="442"/>
      <c r="O218" s="442"/>
      <c r="P218" s="442"/>
      <c r="Q218" s="442"/>
      <c r="R218" s="442"/>
      <c r="S218" s="442"/>
      <c r="T218" s="442"/>
      <c r="U218" s="442"/>
      <c r="V218" s="442"/>
      <c r="W218" s="202"/>
      <c r="X218" s="202"/>
      <c r="Y218" s="130"/>
    </row>
    <row r="219" spans="1:25" s="216" customFormat="1" x14ac:dyDescent="0.25">
      <c r="A219" s="210">
        <v>1</v>
      </c>
      <c r="B219" s="182" t="s">
        <v>23</v>
      </c>
      <c r="C219" s="182" t="s">
        <v>19</v>
      </c>
      <c r="D219" s="182">
        <v>2</v>
      </c>
      <c r="E219" s="182" t="s">
        <v>25</v>
      </c>
      <c r="F219" s="292">
        <v>10</v>
      </c>
      <c r="G219" s="747"/>
      <c r="H219" s="748"/>
      <c r="I219" s="748"/>
      <c r="J219" s="748"/>
      <c r="K219" s="748"/>
      <c r="L219" s="184" t="s">
        <v>257</v>
      </c>
      <c r="M219" s="213">
        <f>M220+M226</f>
        <v>0</v>
      </c>
      <c r="N219" s="431">
        <f t="shared" ref="N219:O219" si="324">N220+N226</f>
        <v>0</v>
      </c>
      <c r="O219" s="431">
        <f t="shared" si="324"/>
        <v>0</v>
      </c>
      <c r="P219" s="441">
        <f t="shared" ref="P219:P224" si="325">N219+O219</f>
        <v>0</v>
      </c>
      <c r="Q219" s="431">
        <f t="shared" ref="Q219:R219" si="326">Q220+Q226</f>
        <v>0</v>
      </c>
      <c r="R219" s="431">
        <f t="shared" si="326"/>
        <v>0</v>
      </c>
      <c r="S219" s="441">
        <f t="shared" ref="S219:S224" si="327">Q219+R219</f>
        <v>0</v>
      </c>
      <c r="T219" s="431">
        <f t="shared" ref="T219:U219" si="328">T220+T226</f>
        <v>0</v>
      </c>
      <c r="U219" s="431">
        <f t="shared" si="328"/>
        <v>0</v>
      </c>
      <c r="V219" s="441">
        <f t="shared" ref="V219:V224" si="329">T219+U219</f>
        <v>0</v>
      </c>
      <c r="W219" s="186">
        <f t="shared" ref="W219:W243" si="330">P219+S219+V219</f>
        <v>0</v>
      </c>
      <c r="X219" s="186">
        <f t="shared" ref="X219:X243" si="331">M219-W219</f>
        <v>0</v>
      </c>
      <c r="Y219" s="215"/>
    </row>
    <row r="220" spans="1:25" s="193" customFormat="1" x14ac:dyDescent="0.25">
      <c r="A220" s="187">
        <v>1</v>
      </c>
      <c r="B220" s="188" t="s">
        <v>23</v>
      </c>
      <c r="C220" s="188" t="s">
        <v>19</v>
      </c>
      <c r="D220" s="188">
        <v>2</v>
      </c>
      <c r="E220" s="188" t="s">
        <v>25</v>
      </c>
      <c r="F220" s="235">
        <v>10</v>
      </c>
      <c r="G220" s="710" t="s">
        <v>107</v>
      </c>
      <c r="H220" s="703"/>
      <c r="I220" s="703"/>
      <c r="J220" s="703"/>
      <c r="K220" s="703"/>
      <c r="L220" s="189" t="s">
        <v>108</v>
      </c>
      <c r="M220" s="217">
        <f>M221</f>
        <v>0</v>
      </c>
      <c r="N220" s="433">
        <f t="shared" ref="N220:O223" si="332">N221</f>
        <v>0</v>
      </c>
      <c r="O220" s="433">
        <f t="shared" si="332"/>
        <v>0</v>
      </c>
      <c r="P220" s="430">
        <f t="shared" si="325"/>
        <v>0</v>
      </c>
      <c r="Q220" s="433">
        <f t="shared" ref="Q220:R223" si="333">Q221</f>
        <v>0</v>
      </c>
      <c r="R220" s="433">
        <f t="shared" si="333"/>
        <v>0</v>
      </c>
      <c r="S220" s="430">
        <f t="shared" si="327"/>
        <v>0</v>
      </c>
      <c r="T220" s="433">
        <f t="shared" ref="T220:U223" si="334">T221</f>
        <v>0</v>
      </c>
      <c r="U220" s="433">
        <f t="shared" si="334"/>
        <v>0</v>
      </c>
      <c r="V220" s="430">
        <f t="shared" si="329"/>
        <v>0</v>
      </c>
      <c r="W220" s="191">
        <f t="shared" si="330"/>
        <v>0</v>
      </c>
      <c r="X220" s="191">
        <f t="shared" si="331"/>
        <v>0</v>
      </c>
      <c r="Y220" s="192"/>
    </row>
    <row r="221" spans="1:25" s="121" customFormat="1" x14ac:dyDescent="0.25">
      <c r="A221" s="187">
        <v>1</v>
      </c>
      <c r="B221" s="188" t="s">
        <v>23</v>
      </c>
      <c r="C221" s="188" t="s">
        <v>19</v>
      </c>
      <c r="D221" s="188">
        <v>2</v>
      </c>
      <c r="E221" s="188" t="s">
        <v>25</v>
      </c>
      <c r="F221" s="235">
        <v>10</v>
      </c>
      <c r="G221" s="702" t="s">
        <v>128</v>
      </c>
      <c r="H221" s="735"/>
      <c r="I221" s="735"/>
      <c r="J221" s="735"/>
      <c r="K221" s="735"/>
      <c r="L221" s="149" t="s">
        <v>116</v>
      </c>
      <c r="M221" s="219">
        <f>M222</f>
        <v>0</v>
      </c>
      <c r="N221" s="439">
        <f t="shared" si="332"/>
        <v>0</v>
      </c>
      <c r="O221" s="439">
        <f t="shared" si="332"/>
        <v>0</v>
      </c>
      <c r="P221" s="430">
        <f t="shared" si="325"/>
        <v>0</v>
      </c>
      <c r="Q221" s="439">
        <f t="shared" si="333"/>
        <v>0</v>
      </c>
      <c r="R221" s="439">
        <f t="shared" si="333"/>
        <v>0</v>
      </c>
      <c r="S221" s="430">
        <f t="shared" si="327"/>
        <v>0</v>
      </c>
      <c r="T221" s="439">
        <f t="shared" si="334"/>
        <v>0</v>
      </c>
      <c r="U221" s="439">
        <f t="shared" si="334"/>
        <v>0</v>
      </c>
      <c r="V221" s="430">
        <f t="shared" si="329"/>
        <v>0</v>
      </c>
      <c r="W221" s="191">
        <f t="shared" si="330"/>
        <v>0</v>
      </c>
      <c r="X221" s="191">
        <f t="shared" si="331"/>
        <v>0</v>
      </c>
      <c r="Y221" s="130"/>
    </row>
    <row r="222" spans="1:25" s="121" customFormat="1" x14ac:dyDescent="0.25">
      <c r="A222" s="187">
        <v>1</v>
      </c>
      <c r="B222" s="188" t="s">
        <v>23</v>
      </c>
      <c r="C222" s="188" t="s">
        <v>19</v>
      </c>
      <c r="D222" s="188">
        <v>2</v>
      </c>
      <c r="E222" s="188" t="s">
        <v>25</v>
      </c>
      <c r="F222" s="235">
        <v>10</v>
      </c>
      <c r="G222" s="702" t="s">
        <v>129</v>
      </c>
      <c r="H222" s="735"/>
      <c r="I222" s="735"/>
      <c r="J222" s="735"/>
      <c r="K222" s="735"/>
      <c r="L222" s="149" t="s">
        <v>118</v>
      </c>
      <c r="M222" s="219">
        <f>M223</f>
        <v>0</v>
      </c>
      <c r="N222" s="439">
        <f t="shared" si="332"/>
        <v>0</v>
      </c>
      <c r="O222" s="439">
        <f t="shared" si="332"/>
        <v>0</v>
      </c>
      <c r="P222" s="430">
        <f t="shared" si="325"/>
        <v>0</v>
      </c>
      <c r="Q222" s="439">
        <f t="shared" si="333"/>
        <v>0</v>
      </c>
      <c r="R222" s="439">
        <f t="shared" si="333"/>
        <v>0</v>
      </c>
      <c r="S222" s="430">
        <f t="shared" si="327"/>
        <v>0</v>
      </c>
      <c r="T222" s="439">
        <f t="shared" si="334"/>
        <v>0</v>
      </c>
      <c r="U222" s="439">
        <f t="shared" si="334"/>
        <v>0</v>
      </c>
      <c r="V222" s="430">
        <f t="shared" si="329"/>
        <v>0</v>
      </c>
      <c r="W222" s="191">
        <f t="shared" si="330"/>
        <v>0</v>
      </c>
      <c r="X222" s="191">
        <f t="shared" si="331"/>
        <v>0</v>
      </c>
      <c r="Y222" s="130"/>
    </row>
    <row r="223" spans="1:25" s="121" customFormat="1" x14ac:dyDescent="0.25">
      <c r="A223" s="187">
        <v>1</v>
      </c>
      <c r="B223" s="188" t="s">
        <v>23</v>
      </c>
      <c r="C223" s="188" t="s">
        <v>19</v>
      </c>
      <c r="D223" s="188">
        <v>2</v>
      </c>
      <c r="E223" s="188" t="s">
        <v>25</v>
      </c>
      <c r="F223" s="235">
        <v>10</v>
      </c>
      <c r="G223" s="702" t="s">
        <v>129</v>
      </c>
      <c r="H223" s="735"/>
      <c r="I223" s="735"/>
      <c r="J223" s="735"/>
      <c r="K223" s="735"/>
      <c r="L223" s="149" t="s">
        <v>120</v>
      </c>
      <c r="M223" s="219">
        <f>M224</f>
        <v>0</v>
      </c>
      <c r="N223" s="439">
        <f t="shared" si="332"/>
        <v>0</v>
      </c>
      <c r="O223" s="439">
        <f t="shared" si="332"/>
        <v>0</v>
      </c>
      <c r="P223" s="430">
        <f t="shared" si="325"/>
        <v>0</v>
      </c>
      <c r="Q223" s="439">
        <f t="shared" si="333"/>
        <v>0</v>
      </c>
      <c r="R223" s="439">
        <f t="shared" si="333"/>
        <v>0</v>
      </c>
      <c r="S223" s="430">
        <f t="shared" si="327"/>
        <v>0</v>
      </c>
      <c r="T223" s="439">
        <f t="shared" si="334"/>
        <v>0</v>
      </c>
      <c r="U223" s="439">
        <f t="shared" si="334"/>
        <v>0</v>
      </c>
      <c r="V223" s="430">
        <f t="shared" si="329"/>
        <v>0</v>
      </c>
      <c r="W223" s="191">
        <f t="shared" si="330"/>
        <v>0</v>
      </c>
      <c r="X223" s="191">
        <f t="shared" si="331"/>
        <v>0</v>
      </c>
      <c r="Y223" s="130"/>
    </row>
    <row r="224" spans="1:25" s="121" customFormat="1" x14ac:dyDescent="0.25">
      <c r="A224" s="195">
        <v>1</v>
      </c>
      <c r="B224" s="588" t="s">
        <v>23</v>
      </c>
      <c r="C224" s="588" t="s">
        <v>19</v>
      </c>
      <c r="D224" s="588">
        <v>2</v>
      </c>
      <c r="E224" s="588" t="s">
        <v>25</v>
      </c>
      <c r="F224" s="244">
        <v>10</v>
      </c>
      <c r="G224" s="704" t="s">
        <v>258</v>
      </c>
      <c r="H224" s="713"/>
      <c r="I224" s="713"/>
      <c r="J224" s="713"/>
      <c r="K224" s="713"/>
      <c r="L224" s="205" t="s">
        <v>259</v>
      </c>
      <c r="M224" s="222">
        <v>0</v>
      </c>
      <c r="N224" s="430">
        <f>N227</f>
        <v>0</v>
      </c>
      <c r="O224" s="430">
        <f>O227</f>
        <v>0</v>
      </c>
      <c r="P224" s="430">
        <f t="shared" si="325"/>
        <v>0</v>
      </c>
      <c r="Q224" s="430">
        <f>Q227</f>
        <v>0</v>
      </c>
      <c r="R224" s="430">
        <f>R227</f>
        <v>0</v>
      </c>
      <c r="S224" s="430">
        <f t="shared" si="327"/>
        <v>0</v>
      </c>
      <c r="T224" s="430">
        <f>T227</f>
        <v>0</v>
      </c>
      <c r="U224" s="430">
        <f>U227</f>
        <v>0</v>
      </c>
      <c r="V224" s="430">
        <f t="shared" si="329"/>
        <v>0</v>
      </c>
      <c r="W224" s="191">
        <f t="shared" si="330"/>
        <v>0</v>
      </c>
      <c r="X224" s="199">
        <f t="shared" si="331"/>
        <v>0</v>
      </c>
      <c r="Y224" s="130"/>
    </row>
    <row r="225" spans="1:25" s="121" customFormat="1" x14ac:dyDescent="0.25">
      <c r="A225" s="195"/>
      <c r="B225" s="588"/>
      <c r="C225" s="588"/>
      <c r="D225" s="588"/>
      <c r="E225" s="588"/>
      <c r="F225" s="244"/>
      <c r="G225" s="574"/>
      <c r="H225" s="585"/>
      <c r="I225" s="585"/>
      <c r="J225" s="585"/>
      <c r="K225" s="585"/>
      <c r="L225" s="205"/>
      <c r="M225" s="222"/>
      <c r="N225" s="430"/>
      <c r="O225" s="430"/>
      <c r="P225" s="430"/>
      <c r="Q225" s="430"/>
      <c r="R225" s="430"/>
      <c r="S225" s="430"/>
      <c r="T225" s="430"/>
      <c r="U225" s="430"/>
      <c r="V225" s="430"/>
      <c r="W225" s="191"/>
      <c r="X225" s="191"/>
      <c r="Y225" s="130"/>
    </row>
    <row r="226" spans="1:25" s="121" customFormat="1" x14ac:dyDescent="0.25">
      <c r="A226" s="195">
        <v>1</v>
      </c>
      <c r="B226" s="588" t="s">
        <v>23</v>
      </c>
      <c r="C226" s="588" t="s">
        <v>19</v>
      </c>
      <c r="D226" s="588">
        <v>2</v>
      </c>
      <c r="E226" s="588" t="s">
        <v>25</v>
      </c>
      <c r="F226" s="244">
        <v>10</v>
      </c>
      <c r="G226" s="702" t="s">
        <v>220</v>
      </c>
      <c r="H226" s="735"/>
      <c r="I226" s="735"/>
      <c r="J226" s="735"/>
      <c r="K226" s="735"/>
      <c r="L226" s="149" t="s">
        <v>260</v>
      </c>
      <c r="M226" s="219">
        <f>M227</f>
        <v>0</v>
      </c>
      <c r="N226" s="439">
        <f t="shared" ref="N226:O229" si="335">N227</f>
        <v>0</v>
      </c>
      <c r="O226" s="439">
        <f t="shared" si="335"/>
        <v>0</v>
      </c>
      <c r="P226" s="430">
        <f t="shared" ref="P226:P230" si="336">N226+O226</f>
        <v>0</v>
      </c>
      <c r="Q226" s="439">
        <f t="shared" ref="Q226:R229" si="337">Q227</f>
        <v>0</v>
      </c>
      <c r="R226" s="439">
        <f t="shared" si="337"/>
        <v>0</v>
      </c>
      <c r="S226" s="430">
        <f t="shared" ref="S226:S230" si="338">Q226+R226</f>
        <v>0</v>
      </c>
      <c r="T226" s="439">
        <f t="shared" ref="T226:U229" si="339">T227</f>
        <v>0</v>
      </c>
      <c r="U226" s="439">
        <f t="shared" si="339"/>
        <v>0</v>
      </c>
      <c r="V226" s="430">
        <f t="shared" ref="V226:V230" si="340">T226+U226</f>
        <v>0</v>
      </c>
      <c r="W226" s="191">
        <f t="shared" si="330"/>
        <v>0</v>
      </c>
      <c r="X226" s="199">
        <f t="shared" si="331"/>
        <v>0</v>
      </c>
      <c r="Y226" s="130"/>
    </row>
    <row r="227" spans="1:25" s="121" customFormat="1" x14ac:dyDescent="0.25">
      <c r="A227" s="195">
        <v>1</v>
      </c>
      <c r="B227" s="588" t="s">
        <v>23</v>
      </c>
      <c r="C227" s="588" t="s">
        <v>19</v>
      </c>
      <c r="D227" s="588">
        <v>2</v>
      </c>
      <c r="E227" s="588" t="s">
        <v>25</v>
      </c>
      <c r="F227" s="244">
        <v>10</v>
      </c>
      <c r="G227" s="702" t="s">
        <v>222</v>
      </c>
      <c r="H227" s="735"/>
      <c r="I227" s="735"/>
      <c r="J227" s="735"/>
      <c r="K227" s="735"/>
      <c r="L227" s="149" t="s">
        <v>223</v>
      </c>
      <c r="M227" s="219">
        <f>M228</f>
        <v>0</v>
      </c>
      <c r="N227" s="439">
        <f t="shared" si="335"/>
        <v>0</v>
      </c>
      <c r="O227" s="439">
        <f t="shared" si="335"/>
        <v>0</v>
      </c>
      <c r="P227" s="430">
        <f t="shared" si="336"/>
        <v>0</v>
      </c>
      <c r="Q227" s="439">
        <f t="shared" si="337"/>
        <v>0</v>
      </c>
      <c r="R227" s="439">
        <f t="shared" si="337"/>
        <v>0</v>
      </c>
      <c r="S227" s="430">
        <f t="shared" si="338"/>
        <v>0</v>
      </c>
      <c r="T227" s="439">
        <f t="shared" si="339"/>
        <v>0</v>
      </c>
      <c r="U227" s="439">
        <f t="shared" si="339"/>
        <v>0</v>
      </c>
      <c r="V227" s="430">
        <f t="shared" si="340"/>
        <v>0</v>
      </c>
      <c r="W227" s="191">
        <f t="shared" si="330"/>
        <v>0</v>
      </c>
      <c r="X227" s="199">
        <f t="shared" si="331"/>
        <v>0</v>
      </c>
      <c r="Y227" s="130"/>
    </row>
    <row r="228" spans="1:25" s="121" customFormat="1" x14ac:dyDescent="0.25">
      <c r="A228" s="195">
        <v>1</v>
      </c>
      <c r="B228" s="588" t="s">
        <v>23</v>
      </c>
      <c r="C228" s="588" t="s">
        <v>19</v>
      </c>
      <c r="D228" s="588">
        <v>2</v>
      </c>
      <c r="E228" s="588" t="s">
        <v>25</v>
      </c>
      <c r="F228" s="244">
        <v>10</v>
      </c>
      <c r="G228" s="702" t="s">
        <v>224</v>
      </c>
      <c r="H228" s="735"/>
      <c r="I228" s="735"/>
      <c r="J228" s="735"/>
      <c r="K228" s="735"/>
      <c r="L228" s="149" t="s">
        <v>225</v>
      </c>
      <c r="M228" s="219">
        <f>M229</f>
        <v>0</v>
      </c>
      <c r="N228" s="439">
        <f t="shared" si="335"/>
        <v>0</v>
      </c>
      <c r="O228" s="439">
        <f t="shared" si="335"/>
        <v>0</v>
      </c>
      <c r="P228" s="430">
        <f t="shared" si="336"/>
        <v>0</v>
      </c>
      <c r="Q228" s="439">
        <f t="shared" si="337"/>
        <v>0</v>
      </c>
      <c r="R228" s="439">
        <f t="shared" si="337"/>
        <v>0</v>
      </c>
      <c r="S228" s="430">
        <f t="shared" si="338"/>
        <v>0</v>
      </c>
      <c r="T228" s="439">
        <f t="shared" si="339"/>
        <v>0</v>
      </c>
      <c r="U228" s="439">
        <f t="shared" si="339"/>
        <v>0</v>
      </c>
      <c r="V228" s="430">
        <f t="shared" si="340"/>
        <v>0</v>
      </c>
      <c r="W228" s="191">
        <f t="shared" si="330"/>
        <v>0</v>
      </c>
      <c r="X228" s="199">
        <f t="shared" si="331"/>
        <v>0</v>
      </c>
      <c r="Y228" s="130"/>
    </row>
    <row r="229" spans="1:25" s="121" customFormat="1" x14ac:dyDescent="0.25">
      <c r="A229" s="195">
        <v>1</v>
      </c>
      <c r="B229" s="588" t="s">
        <v>23</v>
      </c>
      <c r="C229" s="588" t="s">
        <v>19</v>
      </c>
      <c r="D229" s="588">
        <v>2</v>
      </c>
      <c r="E229" s="588" t="s">
        <v>25</v>
      </c>
      <c r="F229" s="244">
        <v>10</v>
      </c>
      <c r="G229" s="702" t="s">
        <v>261</v>
      </c>
      <c r="H229" s="735"/>
      <c r="I229" s="735"/>
      <c r="J229" s="735"/>
      <c r="K229" s="735"/>
      <c r="L229" s="149" t="s">
        <v>262</v>
      </c>
      <c r="M229" s="219">
        <f>M230</f>
        <v>0</v>
      </c>
      <c r="N229" s="439">
        <f t="shared" si="335"/>
        <v>0</v>
      </c>
      <c r="O229" s="439">
        <f t="shared" si="335"/>
        <v>0</v>
      </c>
      <c r="P229" s="430">
        <f t="shared" si="336"/>
        <v>0</v>
      </c>
      <c r="Q229" s="439">
        <f t="shared" si="337"/>
        <v>0</v>
      </c>
      <c r="R229" s="439">
        <f t="shared" si="337"/>
        <v>0</v>
      </c>
      <c r="S229" s="430">
        <f t="shared" si="338"/>
        <v>0</v>
      </c>
      <c r="T229" s="439">
        <f t="shared" si="339"/>
        <v>0</v>
      </c>
      <c r="U229" s="439">
        <f t="shared" si="339"/>
        <v>0</v>
      </c>
      <c r="V229" s="430">
        <f t="shared" si="340"/>
        <v>0</v>
      </c>
      <c r="W229" s="191">
        <f t="shared" si="330"/>
        <v>0</v>
      </c>
      <c r="X229" s="199">
        <f t="shared" si="331"/>
        <v>0</v>
      </c>
      <c r="Y229" s="130"/>
    </row>
    <row r="230" spans="1:25" s="121" customFormat="1" x14ac:dyDescent="0.25">
      <c r="A230" s="195">
        <v>1</v>
      </c>
      <c r="B230" s="188" t="s">
        <v>23</v>
      </c>
      <c r="C230" s="188" t="s">
        <v>19</v>
      </c>
      <c r="D230" s="188">
        <v>2</v>
      </c>
      <c r="E230" s="188" t="s">
        <v>25</v>
      </c>
      <c r="F230" s="244">
        <v>10</v>
      </c>
      <c r="G230" s="704" t="s">
        <v>263</v>
      </c>
      <c r="H230" s="713"/>
      <c r="I230" s="713"/>
      <c r="J230" s="713"/>
      <c r="K230" s="713"/>
      <c r="L230" s="205" t="s">
        <v>264</v>
      </c>
      <c r="M230" s="222">
        <v>0</v>
      </c>
      <c r="N230" s="430">
        <v>0</v>
      </c>
      <c r="O230" s="430">
        <v>0</v>
      </c>
      <c r="P230" s="430">
        <f t="shared" si="336"/>
        <v>0</v>
      </c>
      <c r="Q230" s="430">
        <v>0</v>
      </c>
      <c r="R230" s="430">
        <v>0</v>
      </c>
      <c r="S230" s="430">
        <f t="shared" si="338"/>
        <v>0</v>
      </c>
      <c r="T230" s="430">
        <v>0</v>
      </c>
      <c r="U230" s="430">
        <v>0</v>
      </c>
      <c r="V230" s="430">
        <f t="shared" si="340"/>
        <v>0</v>
      </c>
      <c r="W230" s="191">
        <f t="shared" si="330"/>
        <v>0</v>
      </c>
      <c r="X230" s="199">
        <f t="shared" si="331"/>
        <v>0</v>
      </c>
      <c r="Y230" s="130"/>
    </row>
    <row r="231" spans="1:25" s="121" customFormat="1" x14ac:dyDescent="0.25">
      <c r="A231" s="195"/>
      <c r="B231" s="188"/>
      <c r="C231" s="188"/>
      <c r="D231" s="188"/>
      <c r="E231" s="188"/>
      <c r="F231" s="244"/>
      <c r="G231" s="574"/>
      <c r="H231" s="585"/>
      <c r="I231" s="585"/>
      <c r="J231" s="585"/>
      <c r="K231" s="585"/>
      <c r="L231" s="205"/>
      <c r="M231" s="229"/>
      <c r="N231" s="430"/>
      <c r="O231" s="430"/>
      <c r="P231" s="430"/>
      <c r="Q231" s="430"/>
      <c r="R231" s="430"/>
      <c r="S231" s="430"/>
      <c r="T231" s="430"/>
      <c r="U231" s="430"/>
      <c r="V231" s="430"/>
      <c r="W231" s="191"/>
      <c r="X231" s="199"/>
      <c r="Y231" s="130"/>
    </row>
    <row r="232" spans="1:25" s="121" customFormat="1" x14ac:dyDescent="0.25">
      <c r="A232" s="210">
        <v>1</v>
      </c>
      <c r="B232" s="182" t="s">
        <v>23</v>
      </c>
      <c r="C232" s="182" t="s">
        <v>19</v>
      </c>
      <c r="D232" s="182">
        <v>2</v>
      </c>
      <c r="E232" s="182" t="s">
        <v>25</v>
      </c>
      <c r="F232" s="292">
        <v>11</v>
      </c>
      <c r="G232" s="747"/>
      <c r="H232" s="748"/>
      <c r="I232" s="748"/>
      <c r="J232" s="748"/>
      <c r="K232" s="748"/>
      <c r="L232" s="184" t="s">
        <v>265</v>
      </c>
      <c r="M232" s="242">
        <f>M233+M239</f>
        <v>0</v>
      </c>
      <c r="N232" s="431">
        <f t="shared" ref="N232:O232" si="341">N233+N239</f>
        <v>0</v>
      </c>
      <c r="O232" s="431">
        <f t="shared" si="341"/>
        <v>0</v>
      </c>
      <c r="P232" s="432">
        <f t="shared" ref="P232:P237" si="342">N232+O232</f>
        <v>0</v>
      </c>
      <c r="Q232" s="431">
        <f t="shared" ref="Q232:R232" si="343">Q233+Q239</f>
        <v>0</v>
      </c>
      <c r="R232" s="431">
        <f t="shared" si="343"/>
        <v>0</v>
      </c>
      <c r="S232" s="432">
        <f t="shared" ref="S232:S237" si="344">Q232+R232</f>
        <v>0</v>
      </c>
      <c r="T232" s="431">
        <f t="shared" ref="T232:U232" si="345">T233+T239</f>
        <v>0</v>
      </c>
      <c r="U232" s="431">
        <f t="shared" si="345"/>
        <v>0</v>
      </c>
      <c r="V232" s="432">
        <f t="shared" ref="V232:V237" si="346">T232+U232</f>
        <v>0</v>
      </c>
      <c r="W232" s="186">
        <f t="shared" si="330"/>
        <v>0</v>
      </c>
      <c r="X232" s="186">
        <f t="shared" si="331"/>
        <v>0</v>
      </c>
      <c r="Y232" s="130"/>
    </row>
    <row r="233" spans="1:25" s="121" customFormat="1" x14ac:dyDescent="0.25">
      <c r="A233" s="195">
        <v>1</v>
      </c>
      <c r="B233" s="588" t="s">
        <v>23</v>
      </c>
      <c r="C233" s="588" t="s">
        <v>19</v>
      </c>
      <c r="D233" s="588">
        <v>2</v>
      </c>
      <c r="E233" s="588" t="s">
        <v>25</v>
      </c>
      <c r="F233" s="244">
        <v>11</v>
      </c>
      <c r="G233" s="710" t="s">
        <v>107</v>
      </c>
      <c r="H233" s="703"/>
      <c r="I233" s="703"/>
      <c r="J233" s="703"/>
      <c r="K233" s="703"/>
      <c r="L233" s="189" t="s">
        <v>108</v>
      </c>
      <c r="M233" s="275">
        <f>M234</f>
        <v>0</v>
      </c>
      <c r="N233" s="439">
        <f t="shared" ref="N233:O236" si="347">N234</f>
        <v>0</v>
      </c>
      <c r="O233" s="439">
        <f t="shared" si="347"/>
        <v>0</v>
      </c>
      <c r="P233" s="430">
        <f t="shared" si="342"/>
        <v>0</v>
      </c>
      <c r="Q233" s="439">
        <f t="shared" ref="Q233:R236" si="348">Q234</f>
        <v>0</v>
      </c>
      <c r="R233" s="439">
        <f t="shared" si="348"/>
        <v>0</v>
      </c>
      <c r="S233" s="430">
        <f t="shared" si="344"/>
        <v>0</v>
      </c>
      <c r="T233" s="439">
        <f t="shared" ref="T233:U236" si="349">T234</f>
        <v>0</v>
      </c>
      <c r="U233" s="439">
        <f t="shared" si="349"/>
        <v>0</v>
      </c>
      <c r="V233" s="430">
        <f t="shared" si="346"/>
        <v>0</v>
      </c>
      <c r="W233" s="191">
        <f t="shared" si="330"/>
        <v>0</v>
      </c>
      <c r="X233" s="191">
        <f t="shared" si="331"/>
        <v>0</v>
      </c>
      <c r="Y233" s="130"/>
    </row>
    <row r="234" spans="1:25" s="121" customFormat="1" x14ac:dyDescent="0.25">
      <c r="A234" s="195">
        <v>1</v>
      </c>
      <c r="B234" s="588" t="s">
        <v>23</v>
      </c>
      <c r="C234" s="588" t="s">
        <v>19</v>
      </c>
      <c r="D234" s="588">
        <v>2</v>
      </c>
      <c r="E234" s="588" t="s">
        <v>25</v>
      </c>
      <c r="F234" s="244">
        <v>11</v>
      </c>
      <c r="G234" s="702" t="s">
        <v>128</v>
      </c>
      <c r="H234" s="735"/>
      <c r="I234" s="735"/>
      <c r="J234" s="735"/>
      <c r="K234" s="735"/>
      <c r="L234" s="149" t="s">
        <v>116</v>
      </c>
      <c r="M234" s="275">
        <f>M235</f>
        <v>0</v>
      </c>
      <c r="N234" s="439">
        <f t="shared" si="347"/>
        <v>0</v>
      </c>
      <c r="O234" s="439">
        <f t="shared" si="347"/>
        <v>0</v>
      </c>
      <c r="P234" s="430">
        <f t="shared" si="342"/>
        <v>0</v>
      </c>
      <c r="Q234" s="439">
        <f t="shared" si="348"/>
        <v>0</v>
      </c>
      <c r="R234" s="439">
        <f t="shared" si="348"/>
        <v>0</v>
      </c>
      <c r="S234" s="430">
        <f t="shared" si="344"/>
        <v>0</v>
      </c>
      <c r="T234" s="439">
        <f t="shared" si="349"/>
        <v>0</v>
      </c>
      <c r="U234" s="439">
        <f t="shared" si="349"/>
        <v>0</v>
      </c>
      <c r="V234" s="430">
        <f t="shared" si="346"/>
        <v>0</v>
      </c>
      <c r="W234" s="191">
        <f t="shared" si="330"/>
        <v>0</v>
      </c>
      <c r="X234" s="191">
        <f t="shared" si="331"/>
        <v>0</v>
      </c>
      <c r="Y234" s="130"/>
    </row>
    <row r="235" spans="1:25" s="121" customFormat="1" x14ac:dyDescent="0.25">
      <c r="A235" s="195">
        <v>1</v>
      </c>
      <c r="B235" s="588" t="s">
        <v>23</v>
      </c>
      <c r="C235" s="588" t="s">
        <v>19</v>
      </c>
      <c r="D235" s="588">
        <v>2</v>
      </c>
      <c r="E235" s="588" t="s">
        <v>25</v>
      </c>
      <c r="F235" s="244">
        <v>11</v>
      </c>
      <c r="G235" s="702" t="s">
        <v>129</v>
      </c>
      <c r="H235" s="735"/>
      <c r="I235" s="735"/>
      <c r="J235" s="735"/>
      <c r="K235" s="735"/>
      <c r="L235" s="149" t="s">
        <v>118</v>
      </c>
      <c r="M235" s="275">
        <f>M236</f>
        <v>0</v>
      </c>
      <c r="N235" s="439">
        <f t="shared" si="347"/>
        <v>0</v>
      </c>
      <c r="O235" s="439">
        <f t="shared" si="347"/>
        <v>0</v>
      </c>
      <c r="P235" s="430">
        <f t="shared" si="342"/>
        <v>0</v>
      </c>
      <c r="Q235" s="439">
        <f t="shared" si="348"/>
        <v>0</v>
      </c>
      <c r="R235" s="439">
        <f t="shared" si="348"/>
        <v>0</v>
      </c>
      <c r="S235" s="430">
        <f t="shared" si="344"/>
        <v>0</v>
      </c>
      <c r="T235" s="439">
        <f t="shared" si="349"/>
        <v>0</v>
      </c>
      <c r="U235" s="439">
        <f t="shared" si="349"/>
        <v>0</v>
      </c>
      <c r="V235" s="430">
        <f t="shared" si="346"/>
        <v>0</v>
      </c>
      <c r="W235" s="191">
        <f t="shared" si="330"/>
        <v>0</v>
      </c>
      <c r="X235" s="191">
        <f t="shared" si="331"/>
        <v>0</v>
      </c>
      <c r="Y235" s="130"/>
    </row>
    <row r="236" spans="1:25" s="121" customFormat="1" x14ac:dyDescent="0.25">
      <c r="A236" s="195">
        <v>1</v>
      </c>
      <c r="B236" s="588" t="s">
        <v>23</v>
      </c>
      <c r="C236" s="588" t="s">
        <v>19</v>
      </c>
      <c r="D236" s="588">
        <v>2</v>
      </c>
      <c r="E236" s="588" t="s">
        <v>25</v>
      </c>
      <c r="F236" s="244">
        <v>11</v>
      </c>
      <c r="G236" s="702" t="s">
        <v>119</v>
      </c>
      <c r="H236" s="735"/>
      <c r="I236" s="735"/>
      <c r="J236" s="735"/>
      <c r="K236" s="735"/>
      <c r="L236" s="149" t="s">
        <v>120</v>
      </c>
      <c r="M236" s="275">
        <f>M237</f>
        <v>0</v>
      </c>
      <c r="N236" s="439">
        <f t="shared" si="347"/>
        <v>0</v>
      </c>
      <c r="O236" s="439">
        <f t="shared" si="347"/>
        <v>0</v>
      </c>
      <c r="P236" s="430">
        <f t="shared" si="342"/>
        <v>0</v>
      </c>
      <c r="Q236" s="439">
        <f t="shared" si="348"/>
        <v>0</v>
      </c>
      <c r="R236" s="439">
        <f t="shared" si="348"/>
        <v>0</v>
      </c>
      <c r="S236" s="430">
        <f t="shared" si="344"/>
        <v>0</v>
      </c>
      <c r="T236" s="439">
        <f t="shared" si="349"/>
        <v>0</v>
      </c>
      <c r="U236" s="439">
        <f t="shared" si="349"/>
        <v>0</v>
      </c>
      <c r="V236" s="430">
        <f t="shared" si="346"/>
        <v>0</v>
      </c>
      <c r="W236" s="191">
        <f t="shared" si="330"/>
        <v>0</v>
      </c>
      <c r="X236" s="191">
        <f t="shared" si="331"/>
        <v>0</v>
      </c>
      <c r="Y236" s="130"/>
    </row>
    <row r="237" spans="1:25" s="121" customFormat="1" x14ac:dyDescent="0.25">
      <c r="A237" s="195">
        <v>1</v>
      </c>
      <c r="B237" s="588" t="s">
        <v>23</v>
      </c>
      <c r="C237" s="588" t="s">
        <v>19</v>
      </c>
      <c r="D237" s="588">
        <v>2</v>
      </c>
      <c r="E237" s="588" t="s">
        <v>25</v>
      </c>
      <c r="F237" s="244">
        <v>11</v>
      </c>
      <c r="G237" s="574" t="s">
        <v>266</v>
      </c>
      <c r="H237" s="575"/>
      <c r="I237" s="575"/>
      <c r="J237" s="575"/>
      <c r="K237" s="575"/>
      <c r="L237" s="205" t="s">
        <v>267</v>
      </c>
      <c r="M237" s="229">
        <v>0</v>
      </c>
      <c r="N237" s="430"/>
      <c r="O237" s="430"/>
      <c r="P237" s="430">
        <f t="shared" si="342"/>
        <v>0</v>
      </c>
      <c r="Q237" s="430"/>
      <c r="R237" s="430"/>
      <c r="S237" s="430">
        <f t="shared" si="344"/>
        <v>0</v>
      </c>
      <c r="T237" s="430"/>
      <c r="U237" s="430"/>
      <c r="V237" s="430">
        <f t="shared" si="346"/>
        <v>0</v>
      </c>
      <c r="W237" s="191">
        <f t="shared" si="330"/>
        <v>0</v>
      </c>
      <c r="X237" s="199">
        <f t="shared" si="331"/>
        <v>0</v>
      </c>
      <c r="Y237" s="130"/>
    </row>
    <row r="238" spans="1:25" s="121" customFormat="1" x14ac:dyDescent="0.25">
      <c r="A238" s="195"/>
      <c r="B238" s="588"/>
      <c r="C238" s="588"/>
      <c r="D238" s="588"/>
      <c r="E238" s="588"/>
      <c r="F238" s="244"/>
      <c r="G238" s="572"/>
      <c r="H238" s="575"/>
      <c r="I238" s="575"/>
      <c r="J238" s="575"/>
      <c r="K238" s="575"/>
      <c r="L238" s="149"/>
      <c r="M238" s="293"/>
      <c r="N238" s="430"/>
      <c r="O238" s="430"/>
      <c r="P238" s="430"/>
      <c r="Q238" s="430"/>
      <c r="R238" s="430"/>
      <c r="S238" s="430"/>
      <c r="T238" s="430"/>
      <c r="U238" s="430"/>
      <c r="V238" s="430"/>
      <c r="W238" s="191"/>
      <c r="X238" s="199"/>
      <c r="Y238" s="130"/>
    </row>
    <row r="239" spans="1:25" s="121" customFormat="1" x14ac:dyDescent="0.25">
      <c r="A239" s="195">
        <v>1</v>
      </c>
      <c r="B239" s="588" t="s">
        <v>23</v>
      </c>
      <c r="C239" s="588" t="s">
        <v>19</v>
      </c>
      <c r="D239" s="588">
        <v>2</v>
      </c>
      <c r="E239" s="588" t="s">
        <v>25</v>
      </c>
      <c r="F239" s="244">
        <v>11</v>
      </c>
      <c r="G239" s="702" t="s">
        <v>220</v>
      </c>
      <c r="H239" s="735"/>
      <c r="I239" s="735"/>
      <c r="J239" s="735"/>
      <c r="K239" s="735"/>
      <c r="L239" s="149" t="s">
        <v>260</v>
      </c>
      <c r="M239" s="275">
        <f>M240</f>
        <v>0</v>
      </c>
      <c r="N239" s="439">
        <f t="shared" ref="N239:O242" si="350">N240</f>
        <v>0</v>
      </c>
      <c r="O239" s="439">
        <f t="shared" si="350"/>
        <v>0</v>
      </c>
      <c r="P239" s="430">
        <f t="shared" ref="P239:P243" si="351">N239+O239</f>
        <v>0</v>
      </c>
      <c r="Q239" s="439">
        <f t="shared" ref="Q239:R242" si="352">Q240</f>
        <v>0</v>
      </c>
      <c r="R239" s="439">
        <f t="shared" si="352"/>
        <v>0</v>
      </c>
      <c r="S239" s="430">
        <f t="shared" ref="S239:S243" si="353">Q239+R239</f>
        <v>0</v>
      </c>
      <c r="T239" s="439">
        <f t="shared" ref="T239:U242" si="354">T240</f>
        <v>0</v>
      </c>
      <c r="U239" s="439">
        <f t="shared" si="354"/>
        <v>0</v>
      </c>
      <c r="V239" s="430">
        <f t="shared" ref="V239:V243" si="355">T239+U239</f>
        <v>0</v>
      </c>
      <c r="W239" s="191">
        <f t="shared" si="330"/>
        <v>0</v>
      </c>
      <c r="X239" s="191">
        <f t="shared" si="331"/>
        <v>0</v>
      </c>
      <c r="Y239" s="130"/>
    </row>
    <row r="240" spans="1:25" s="121" customFormat="1" x14ac:dyDescent="0.25">
      <c r="A240" s="195">
        <v>1</v>
      </c>
      <c r="B240" s="588" t="s">
        <v>23</v>
      </c>
      <c r="C240" s="588" t="s">
        <v>19</v>
      </c>
      <c r="D240" s="588">
        <v>2</v>
      </c>
      <c r="E240" s="588" t="s">
        <v>25</v>
      </c>
      <c r="F240" s="244">
        <v>11</v>
      </c>
      <c r="G240" s="702" t="s">
        <v>222</v>
      </c>
      <c r="H240" s="735"/>
      <c r="I240" s="735"/>
      <c r="J240" s="735"/>
      <c r="K240" s="735"/>
      <c r="L240" s="149" t="s">
        <v>223</v>
      </c>
      <c r="M240" s="275">
        <f>M241</f>
        <v>0</v>
      </c>
      <c r="N240" s="439">
        <f t="shared" si="350"/>
        <v>0</v>
      </c>
      <c r="O240" s="439">
        <f t="shared" si="350"/>
        <v>0</v>
      </c>
      <c r="P240" s="430">
        <f t="shared" si="351"/>
        <v>0</v>
      </c>
      <c r="Q240" s="439">
        <f t="shared" si="352"/>
        <v>0</v>
      </c>
      <c r="R240" s="439">
        <f t="shared" si="352"/>
        <v>0</v>
      </c>
      <c r="S240" s="430">
        <f t="shared" si="353"/>
        <v>0</v>
      </c>
      <c r="T240" s="439">
        <f t="shared" si="354"/>
        <v>0</v>
      </c>
      <c r="U240" s="439">
        <f t="shared" si="354"/>
        <v>0</v>
      </c>
      <c r="V240" s="430">
        <f t="shared" si="355"/>
        <v>0</v>
      </c>
      <c r="W240" s="191">
        <f t="shared" si="330"/>
        <v>0</v>
      </c>
      <c r="X240" s="191">
        <f t="shared" si="331"/>
        <v>0</v>
      </c>
      <c r="Y240" s="130"/>
    </row>
    <row r="241" spans="1:25" s="121" customFormat="1" x14ac:dyDescent="0.25">
      <c r="A241" s="195">
        <v>1</v>
      </c>
      <c r="B241" s="588" t="s">
        <v>23</v>
      </c>
      <c r="C241" s="588" t="s">
        <v>19</v>
      </c>
      <c r="D241" s="588">
        <v>2</v>
      </c>
      <c r="E241" s="588" t="s">
        <v>25</v>
      </c>
      <c r="F241" s="244">
        <v>11</v>
      </c>
      <c r="G241" s="702" t="s">
        <v>268</v>
      </c>
      <c r="H241" s="735"/>
      <c r="I241" s="735"/>
      <c r="J241" s="735"/>
      <c r="K241" s="735"/>
      <c r="L241" s="149" t="s">
        <v>269</v>
      </c>
      <c r="M241" s="275">
        <f>M242</f>
        <v>0</v>
      </c>
      <c r="N241" s="439">
        <f t="shared" si="350"/>
        <v>0</v>
      </c>
      <c r="O241" s="439">
        <f t="shared" si="350"/>
        <v>0</v>
      </c>
      <c r="P241" s="430">
        <f t="shared" si="351"/>
        <v>0</v>
      </c>
      <c r="Q241" s="439">
        <f t="shared" si="352"/>
        <v>0</v>
      </c>
      <c r="R241" s="439">
        <f t="shared" si="352"/>
        <v>0</v>
      </c>
      <c r="S241" s="430">
        <f t="shared" si="353"/>
        <v>0</v>
      </c>
      <c r="T241" s="439">
        <f t="shared" si="354"/>
        <v>0</v>
      </c>
      <c r="U241" s="439">
        <f t="shared" si="354"/>
        <v>0</v>
      </c>
      <c r="V241" s="430">
        <f t="shared" si="355"/>
        <v>0</v>
      </c>
      <c r="W241" s="191">
        <f t="shared" si="330"/>
        <v>0</v>
      </c>
      <c r="X241" s="191">
        <f t="shared" si="331"/>
        <v>0</v>
      </c>
      <c r="Y241" s="130"/>
    </row>
    <row r="242" spans="1:25" s="121" customFormat="1" x14ac:dyDescent="0.25">
      <c r="A242" s="195">
        <v>1</v>
      </c>
      <c r="B242" s="588" t="s">
        <v>23</v>
      </c>
      <c r="C242" s="588" t="s">
        <v>19</v>
      </c>
      <c r="D242" s="588">
        <v>2</v>
      </c>
      <c r="E242" s="588" t="s">
        <v>25</v>
      </c>
      <c r="F242" s="244">
        <v>11</v>
      </c>
      <c r="G242" s="702" t="s">
        <v>270</v>
      </c>
      <c r="H242" s="735"/>
      <c r="I242" s="735"/>
      <c r="J242" s="735"/>
      <c r="K242" s="735"/>
      <c r="L242" s="149" t="s">
        <v>271</v>
      </c>
      <c r="M242" s="275">
        <f>M243</f>
        <v>0</v>
      </c>
      <c r="N242" s="439">
        <f t="shared" si="350"/>
        <v>0</v>
      </c>
      <c r="O242" s="439">
        <f t="shared" si="350"/>
        <v>0</v>
      </c>
      <c r="P242" s="430">
        <f t="shared" si="351"/>
        <v>0</v>
      </c>
      <c r="Q242" s="439">
        <f t="shared" si="352"/>
        <v>0</v>
      </c>
      <c r="R242" s="439">
        <f t="shared" si="352"/>
        <v>0</v>
      </c>
      <c r="S242" s="430">
        <f t="shared" si="353"/>
        <v>0</v>
      </c>
      <c r="T242" s="439">
        <f t="shared" si="354"/>
        <v>0</v>
      </c>
      <c r="U242" s="439">
        <f t="shared" si="354"/>
        <v>0</v>
      </c>
      <c r="V242" s="430">
        <f t="shared" si="355"/>
        <v>0</v>
      </c>
      <c r="W242" s="191">
        <f t="shared" si="330"/>
        <v>0</v>
      </c>
      <c r="X242" s="191">
        <f t="shared" si="331"/>
        <v>0</v>
      </c>
      <c r="Y242" s="130"/>
    </row>
    <row r="243" spans="1:25" s="121" customFormat="1" x14ac:dyDescent="0.25">
      <c r="A243" s="195">
        <v>1</v>
      </c>
      <c r="B243" s="188" t="s">
        <v>23</v>
      </c>
      <c r="C243" s="188" t="s">
        <v>19</v>
      </c>
      <c r="D243" s="188">
        <v>2</v>
      </c>
      <c r="E243" s="188" t="s">
        <v>25</v>
      </c>
      <c r="F243" s="244">
        <v>11</v>
      </c>
      <c r="G243" s="704" t="s">
        <v>272</v>
      </c>
      <c r="H243" s="713"/>
      <c r="I243" s="713"/>
      <c r="J243" s="713"/>
      <c r="K243" s="713"/>
      <c r="L243" s="205" t="s">
        <v>273</v>
      </c>
      <c r="M243" s="229">
        <v>0</v>
      </c>
      <c r="N243" s="430">
        <v>0</v>
      </c>
      <c r="O243" s="430">
        <v>0</v>
      </c>
      <c r="P243" s="430">
        <f t="shared" si="351"/>
        <v>0</v>
      </c>
      <c r="Q243" s="430"/>
      <c r="R243" s="430"/>
      <c r="S243" s="430">
        <f t="shared" si="353"/>
        <v>0</v>
      </c>
      <c r="T243" s="430"/>
      <c r="U243" s="430"/>
      <c r="V243" s="430">
        <f t="shared" si="355"/>
        <v>0</v>
      </c>
      <c r="W243" s="191">
        <f t="shared" si="330"/>
        <v>0</v>
      </c>
      <c r="X243" s="199">
        <f t="shared" si="331"/>
        <v>0</v>
      </c>
      <c r="Y243" s="130"/>
    </row>
    <row r="244" spans="1:25" s="121" customFormat="1" x14ac:dyDescent="0.25">
      <c r="A244" s="195"/>
      <c r="B244" s="188"/>
      <c r="C244" s="188"/>
      <c r="D244" s="188"/>
      <c r="E244" s="188"/>
      <c r="F244" s="244"/>
      <c r="G244" s="574"/>
      <c r="H244" s="585"/>
      <c r="I244" s="585"/>
      <c r="J244" s="585"/>
      <c r="K244" s="585"/>
      <c r="L244" s="205"/>
      <c r="M244" s="229"/>
      <c r="N244" s="430"/>
      <c r="O244" s="430"/>
      <c r="P244" s="430"/>
      <c r="Q244" s="430"/>
      <c r="R244" s="430"/>
      <c r="S244" s="430"/>
      <c r="T244" s="430"/>
      <c r="U244" s="430"/>
      <c r="V244" s="430"/>
      <c r="W244" s="191"/>
      <c r="X244" s="199"/>
      <c r="Y244" s="130"/>
    </row>
    <row r="245" spans="1:25" s="121" customFormat="1" x14ac:dyDescent="0.25">
      <c r="A245" s="196"/>
      <c r="B245" s="196"/>
      <c r="C245" s="196"/>
      <c r="D245" s="196"/>
      <c r="E245" s="196"/>
      <c r="F245" s="237"/>
      <c r="G245" s="724"/>
      <c r="H245" s="725"/>
      <c r="I245" s="725"/>
      <c r="J245" s="725"/>
      <c r="K245" s="725"/>
      <c r="L245" s="205"/>
      <c r="M245" s="275"/>
      <c r="N245" s="442"/>
      <c r="O245" s="442"/>
      <c r="P245" s="442"/>
      <c r="Q245" s="442"/>
      <c r="R245" s="442"/>
      <c r="S245" s="442"/>
      <c r="T245" s="442"/>
      <c r="U245" s="442"/>
      <c r="V245" s="442"/>
      <c r="W245" s="202"/>
      <c r="X245" s="199"/>
      <c r="Y245" s="130"/>
    </row>
    <row r="246" spans="1:25" s="180" customFormat="1" x14ac:dyDescent="0.25">
      <c r="A246" s="294">
        <v>1</v>
      </c>
      <c r="B246" s="172" t="s">
        <v>23</v>
      </c>
      <c r="C246" s="172" t="s">
        <v>19</v>
      </c>
      <c r="D246" s="172">
        <v>2</v>
      </c>
      <c r="E246" s="172" t="s">
        <v>26</v>
      </c>
      <c r="F246" s="238"/>
      <c r="G246" s="728"/>
      <c r="H246" s="729"/>
      <c r="I246" s="729"/>
      <c r="J246" s="729"/>
      <c r="K246" s="729"/>
      <c r="L246" s="176" t="s">
        <v>274</v>
      </c>
      <c r="M246" s="239">
        <f>M247+M255</f>
        <v>42008790</v>
      </c>
      <c r="N246" s="444">
        <f>N247+N255</f>
        <v>0</v>
      </c>
      <c r="O246" s="444">
        <f>O247+O255</f>
        <v>0</v>
      </c>
      <c r="P246" s="445">
        <f t="shared" ref="P246:P252" si="356">N246+O246</f>
        <v>0</v>
      </c>
      <c r="Q246" s="444">
        <f>Q247+Q255</f>
        <v>12835265</v>
      </c>
      <c r="R246" s="444">
        <f>R247+R255</f>
        <v>2377794</v>
      </c>
      <c r="S246" s="445">
        <f t="shared" ref="S246:S252" si="357">Q246+R246</f>
        <v>15213059</v>
      </c>
      <c r="T246" s="444">
        <f>T247+T255</f>
        <v>1000000</v>
      </c>
      <c r="U246" s="444">
        <f>U247+U255</f>
        <v>0</v>
      </c>
      <c r="V246" s="445">
        <f t="shared" ref="V246:V252" si="358">T246+U246</f>
        <v>1000000</v>
      </c>
      <c r="W246" s="178">
        <f t="shared" ref="W246:W252" si="359">P246+S246+V246</f>
        <v>16213059</v>
      </c>
      <c r="X246" s="178">
        <f t="shared" ref="X246:X252" si="360">M246-W246</f>
        <v>25795731</v>
      </c>
      <c r="Y246" s="179"/>
    </row>
    <row r="247" spans="1:25" s="159" customFormat="1" x14ac:dyDescent="0.25">
      <c r="A247" s="210">
        <v>1</v>
      </c>
      <c r="B247" s="182" t="s">
        <v>23</v>
      </c>
      <c r="C247" s="182" t="s">
        <v>19</v>
      </c>
      <c r="D247" s="182">
        <v>2</v>
      </c>
      <c r="E247" s="182" t="s">
        <v>26</v>
      </c>
      <c r="F247" s="292" t="s">
        <v>19</v>
      </c>
      <c r="G247" s="730"/>
      <c r="H247" s="731"/>
      <c r="I247" s="731"/>
      <c r="J247" s="731"/>
      <c r="K247" s="731"/>
      <c r="L247" s="184" t="s">
        <v>275</v>
      </c>
      <c r="M247" s="510">
        <f>M248</f>
        <v>8000000</v>
      </c>
      <c r="N247" s="431">
        <f t="shared" ref="N247:O250" si="361">N248</f>
        <v>0</v>
      </c>
      <c r="O247" s="431">
        <f t="shared" si="361"/>
        <v>0</v>
      </c>
      <c r="P247" s="432">
        <f t="shared" si="356"/>
        <v>0</v>
      </c>
      <c r="Q247" s="431">
        <f t="shared" ref="Q247:R250" si="362">Q248</f>
        <v>0</v>
      </c>
      <c r="R247" s="431">
        <f t="shared" si="362"/>
        <v>0</v>
      </c>
      <c r="S247" s="432">
        <f t="shared" si="357"/>
        <v>0</v>
      </c>
      <c r="T247" s="431">
        <f t="shared" ref="T247:U250" si="363">T248</f>
        <v>1000000</v>
      </c>
      <c r="U247" s="431">
        <f t="shared" si="363"/>
        <v>0</v>
      </c>
      <c r="V247" s="432">
        <f t="shared" si="358"/>
        <v>1000000</v>
      </c>
      <c r="W247" s="186">
        <f t="shared" si="359"/>
        <v>1000000</v>
      </c>
      <c r="X247" s="186">
        <f t="shared" si="360"/>
        <v>7000000</v>
      </c>
      <c r="Y247" s="158"/>
    </row>
    <row r="248" spans="1:25" s="201" customFormat="1" x14ac:dyDescent="0.25">
      <c r="A248" s="187">
        <v>1</v>
      </c>
      <c r="B248" s="188" t="s">
        <v>23</v>
      </c>
      <c r="C248" s="188" t="s">
        <v>19</v>
      </c>
      <c r="D248" s="188">
        <v>2</v>
      </c>
      <c r="E248" s="188" t="s">
        <v>26</v>
      </c>
      <c r="F248" s="235" t="s">
        <v>19</v>
      </c>
      <c r="G248" s="710" t="s">
        <v>107</v>
      </c>
      <c r="H248" s="703"/>
      <c r="I248" s="703"/>
      <c r="J248" s="703"/>
      <c r="K248" s="703"/>
      <c r="L248" s="189" t="s">
        <v>108</v>
      </c>
      <c r="M248" s="217">
        <f>M249</f>
        <v>8000000</v>
      </c>
      <c r="N248" s="433">
        <f t="shared" si="361"/>
        <v>0</v>
      </c>
      <c r="O248" s="433">
        <f t="shared" si="361"/>
        <v>0</v>
      </c>
      <c r="P248" s="430">
        <f t="shared" si="356"/>
        <v>0</v>
      </c>
      <c r="Q248" s="433">
        <f t="shared" si="362"/>
        <v>0</v>
      </c>
      <c r="R248" s="433">
        <f t="shared" si="362"/>
        <v>0</v>
      </c>
      <c r="S248" s="430">
        <f t="shared" si="357"/>
        <v>0</v>
      </c>
      <c r="T248" s="433">
        <f t="shared" si="363"/>
        <v>1000000</v>
      </c>
      <c r="U248" s="433">
        <f t="shared" si="363"/>
        <v>0</v>
      </c>
      <c r="V248" s="430">
        <f t="shared" si="358"/>
        <v>1000000</v>
      </c>
      <c r="W248" s="191">
        <f t="shared" si="359"/>
        <v>1000000</v>
      </c>
      <c r="X248" s="191">
        <f t="shared" si="360"/>
        <v>7000000</v>
      </c>
      <c r="Y248" s="200"/>
    </row>
    <row r="249" spans="1:25" s="121" customFormat="1" x14ac:dyDescent="0.25">
      <c r="A249" s="187">
        <v>1</v>
      </c>
      <c r="B249" s="188" t="s">
        <v>23</v>
      </c>
      <c r="C249" s="188" t="s">
        <v>19</v>
      </c>
      <c r="D249" s="188">
        <v>2</v>
      </c>
      <c r="E249" s="188" t="s">
        <v>26</v>
      </c>
      <c r="F249" s="235" t="s">
        <v>19</v>
      </c>
      <c r="G249" s="702" t="s">
        <v>128</v>
      </c>
      <c r="H249" s="735"/>
      <c r="I249" s="735"/>
      <c r="J249" s="735"/>
      <c r="K249" s="735"/>
      <c r="L249" s="149" t="s">
        <v>116</v>
      </c>
      <c r="M249" s="190">
        <f>M250</f>
        <v>8000000</v>
      </c>
      <c r="N249" s="430">
        <f t="shared" si="361"/>
        <v>0</v>
      </c>
      <c r="O249" s="430">
        <f t="shared" si="361"/>
        <v>0</v>
      </c>
      <c r="P249" s="430">
        <f t="shared" si="356"/>
        <v>0</v>
      </c>
      <c r="Q249" s="430">
        <f t="shared" si="362"/>
        <v>0</v>
      </c>
      <c r="R249" s="430">
        <f t="shared" si="362"/>
        <v>0</v>
      </c>
      <c r="S249" s="430">
        <f t="shared" si="357"/>
        <v>0</v>
      </c>
      <c r="T249" s="430">
        <f t="shared" si="363"/>
        <v>1000000</v>
      </c>
      <c r="U249" s="430">
        <f t="shared" si="363"/>
        <v>0</v>
      </c>
      <c r="V249" s="430">
        <f t="shared" si="358"/>
        <v>1000000</v>
      </c>
      <c r="W249" s="191">
        <f t="shared" si="359"/>
        <v>1000000</v>
      </c>
      <c r="X249" s="191">
        <f t="shared" si="360"/>
        <v>7000000</v>
      </c>
      <c r="Y249" s="130"/>
    </row>
    <row r="250" spans="1:25" s="121" customFormat="1" x14ac:dyDescent="0.25">
      <c r="A250" s="187">
        <v>1</v>
      </c>
      <c r="B250" s="188" t="s">
        <v>23</v>
      </c>
      <c r="C250" s="188" t="s">
        <v>19</v>
      </c>
      <c r="D250" s="188">
        <v>2</v>
      </c>
      <c r="E250" s="188" t="s">
        <v>26</v>
      </c>
      <c r="F250" s="235" t="s">
        <v>19</v>
      </c>
      <c r="G250" s="702" t="s">
        <v>129</v>
      </c>
      <c r="H250" s="735"/>
      <c r="I250" s="735"/>
      <c r="J250" s="735"/>
      <c r="K250" s="735"/>
      <c r="L250" s="149" t="s">
        <v>118</v>
      </c>
      <c r="M250" s="190">
        <f>M251</f>
        <v>8000000</v>
      </c>
      <c r="N250" s="430">
        <f t="shared" si="361"/>
        <v>0</v>
      </c>
      <c r="O250" s="430">
        <f t="shared" si="361"/>
        <v>0</v>
      </c>
      <c r="P250" s="430">
        <f t="shared" si="356"/>
        <v>0</v>
      </c>
      <c r="Q250" s="430">
        <f t="shared" si="362"/>
        <v>0</v>
      </c>
      <c r="R250" s="430">
        <f t="shared" si="362"/>
        <v>0</v>
      </c>
      <c r="S250" s="430">
        <f t="shared" si="357"/>
        <v>0</v>
      </c>
      <c r="T250" s="430">
        <f t="shared" si="363"/>
        <v>1000000</v>
      </c>
      <c r="U250" s="430">
        <f t="shared" si="363"/>
        <v>0</v>
      </c>
      <c r="V250" s="430">
        <f t="shared" si="358"/>
        <v>1000000</v>
      </c>
      <c r="W250" s="191">
        <f t="shared" si="359"/>
        <v>1000000</v>
      </c>
      <c r="X250" s="191">
        <f t="shared" si="360"/>
        <v>7000000</v>
      </c>
      <c r="Y250" s="130"/>
    </row>
    <row r="251" spans="1:25" s="249" customFormat="1" x14ac:dyDescent="0.25">
      <c r="A251" s="187">
        <v>1</v>
      </c>
      <c r="B251" s="188" t="s">
        <v>23</v>
      </c>
      <c r="C251" s="188" t="s">
        <v>19</v>
      </c>
      <c r="D251" s="188">
        <v>2</v>
      </c>
      <c r="E251" s="188" t="s">
        <v>26</v>
      </c>
      <c r="F251" s="235" t="s">
        <v>19</v>
      </c>
      <c r="G251" s="702" t="s">
        <v>119</v>
      </c>
      <c r="H251" s="735"/>
      <c r="I251" s="735"/>
      <c r="J251" s="735"/>
      <c r="K251" s="735"/>
      <c r="L251" s="149" t="s">
        <v>120</v>
      </c>
      <c r="M251" s="190">
        <f>M252+M254</f>
        <v>8000000</v>
      </c>
      <c r="N251" s="430">
        <f>N252+N254</f>
        <v>0</v>
      </c>
      <c r="O251" s="430">
        <f>O252+O254</f>
        <v>0</v>
      </c>
      <c r="P251" s="430">
        <f t="shared" si="356"/>
        <v>0</v>
      </c>
      <c r="Q251" s="430">
        <f>Q252+Q254</f>
        <v>0</v>
      </c>
      <c r="R251" s="430">
        <f>R252+R254</f>
        <v>0</v>
      </c>
      <c r="S251" s="430">
        <f t="shared" si="357"/>
        <v>0</v>
      </c>
      <c r="T251" s="430">
        <f>T252+T254</f>
        <v>1000000</v>
      </c>
      <c r="U251" s="430">
        <f>U252+U254</f>
        <v>0</v>
      </c>
      <c r="V251" s="430">
        <f t="shared" si="358"/>
        <v>1000000</v>
      </c>
      <c r="W251" s="191">
        <f t="shared" si="359"/>
        <v>1000000</v>
      </c>
      <c r="X251" s="191">
        <f t="shared" si="360"/>
        <v>7000000</v>
      </c>
      <c r="Y251" s="248"/>
    </row>
    <row r="252" spans="1:25" s="626" customFormat="1" x14ac:dyDescent="0.25">
      <c r="A252" s="196"/>
      <c r="B252" s="196"/>
      <c r="C252" s="196"/>
      <c r="D252" s="196"/>
      <c r="E252" s="196"/>
      <c r="F252" s="195"/>
      <c r="G252" s="704" t="s">
        <v>125</v>
      </c>
      <c r="H252" s="713"/>
      <c r="I252" s="713"/>
      <c r="J252" s="713"/>
      <c r="K252" s="713"/>
      <c r="L252" s="205" t="s">
        <v>276</v>
      </c>
      <c r="M252" s="223">
        <v>8000000</v>
      </c>
      <c r="N252" s="443">
        <f>N253</f>
        <v>0</v>
      </c>
      <c r="O252" s="443">
        <f>O253</f>
        <v>0</v>
      </c>
      <c r="P252" s="443">
        <f t="shared" si="356"/>
        <v>0</v>
      </c>
      <c r="Q252" s="443">
        <f>Q253</f>
        <v>0</v>
      </c>
      <c r="R252" s="443">
        <f>R253</f>
        <v>0</v>
      </c>
      <c r="S252" s="443">
        <f t="shared" si="357"/>
        <v>0</v>
      </c>
      <c r="T252" s="443">
        <v>1000000</v>
      </c>
      <c r="U252" s="443">
        <v>0</v>
      </c>
      <c r="V252" s="443">
        <f t="shared" si="358"/>
        <v>1000000</v>
      </c>
      <c r="W252" s="199">
        <f t="shared" si="359"/>
        <v>1000000</v>
      </c>
      <c r="X252" s="199">
        <f t="shared" si="360"/>
        <v>7000000</v>
      </c>
      <c r="Y252" s="247"/>
    </row>
    <row r="253" spans="1:25" s="121" customFormat="1" x14ac:dyDescent="0.25">
      <c r="A253" s="196"/>
      <c r="B253" s="196"/>
      <c r="C253" s="196"/>
      <c r="D253" s="196"/>
      <c r="E253" s="196"/>
      <c r="F253" s="237"/>
      <c r="G253" s="724"/>
      <c r="H253" s="725"/>
      <c r="I253" s="725"/>
      <c r="J253" s="725"/>
      <c r="K253" s="749"/>
      <c r="L253" s="205"/>
      <c r="M253" s="275"/>
      <c r="N253" s="442"/>
      <c r="O253" s="442"/>
      <c r="P253" s="442"/>
      <c r="Q253" s="442"/>
      <c r="R253" s="442"/>
      <c r="S253" s="442"/>
      <c r="T253" s="442"/>
      <c r="U253" s="442"/>
      <c r="V253" s="442"/>
      <c r="W253" s="202"/>
      <c r="X253" s="202"/>
      <c r="Y253" s="130"/>
    </row>
    <row r="254" spans="1:25" s="121" customFormat="1" x14ac:dyDescent="0.25">
      <c r="A254" s="236"/>
      <c r="B254" s="236"/>
      <c r="C254" s="236"/>
      <c r="D254" s="236"/>
      <c r="E254" s="236"/>
      <c r="F254" s="237"/>
      <c r="G254" s="724"/>
      <c r="H254" s="725"/>
      <c r="I254" s="725"/>
      <c r="J254" s="725"/>
      <c r="K254" s="749"/>
      <c r="L254" s="205"/>
      <c r="M254" s="275"/>
      <c r="N254" s="442"/>
      <c r="O254" s="442"/>
      <c r="P254" s="442"/>
      <c r="Q254" s="442"/>
      <c r="R254" s="442"/>
      <c r="S254" s="442"/>
      <c r="T254" s="442"/>
      <c r="U254" s="442"/>
      <c r="V254" s="442"/>
      <c r="W254" s="202"/>
      <c r="X254" s="202"/>
      <c r="Y254" s="130"/>
    </row>
    <row r="255" spans="1:25" s="159" customFormat="1" x14ac:dyDescent="0.25">
      <c r="A255" s="210">
        <v>1</v>
      </c>
      <c r="B255" s="182" t="s">
        <v>23</v>
      </c>
      <c r="C255" s="182" t="s">
        <v>19</v>
      </c>
      <c r="D255" s="182">
        <v>2</v>
      </c>
      <c r="E255" s="182" t="s">
        <v>26</v>
      </c>
      <c r="F255" s="182" t="s">
        <v>20</v>
      </c>
      <c r="G255" s="730"/>
      <c r="H255" s="731"/>
      <c r="I255" s="731"/>
      <c r="J255" s="731"/>
      <c r="K255" s="731"/>
      <c r="L255" s="184" t="s">
        <v>277</v>
      </c>
      <c r="M255" s="512">
        <f>M256</f>
        <v>34008790</v>
      </c>
      <c r="N255" s="431">
        <f t="shared" ref="N255:O258" si="364">N256</f>
        <v>0</v>
      </c>
      <c r="O255" s="431">
        <f t="shared" si="364"/>
        <v>0</v>
      </c>
      <c r="P255" s="441">
        <f t="shared" ref="P255:P261" si="365">N255+O255</f>
        <v>0</v>
      </c>
      <c r="Q255" s="431">
        <f t="shared" ref="Q255:R258" si="366">Q256</f>
        <v>12835265</v>
      </c>
      <c r="R255" s="431">
        <f t="shared" si="366"/>
        <v>2377794</v>
      </c>
      <c r="S255" s="441">
        <f t="shared" ref="S255:S261" si="367">Q255+R255</f>
        <v>15213059</v>
      </c>
      <c r="T255" s="431">
        <f t="shared" ref="T255:U258" si="368">T256</f>
        <v>0</v>
      </c>
      <c r="U255" s="431">
        <f t="shared" si="368"/>
        <v>0</v>
      </c>
      <c r="V255" s="441">
        <f t="shared" ref="V255:V261" si="369">T255+U255</f>
        <v>0</v>
      </c>
      <c r="W255" s="186">
        <f t="shared" ref="W255:W261" si="370">P255+S255+V255</f>
        <v>15213059</v>
      </c>
      <c r="X255" s="186">
        <f t="shared" ref="X255:X261" si="371">M255-W255</f>
        <v>18795731</v>
      </c>
      <c r="Y255" s="158"/>
    </row>
    <row r="256" spans="1:25" s="201" customFormat="1" x14ac:dyDescent="0.25">
      <c r="A256" s="187">
        <v>1</v>
      </c>
      <c r="B256" s="188" t="s">
        <v>23</v>
      </c>
      <c r="C256" s="188" t="s">
        <v>19</v>
      </c>
      <c r="D256" s="188">
        <v>2</v>
      </c>
      <c r="E256" s="188" t="s">
        <v>26</v>
      </c>
      <c r="F256" s="188" t="s">
        <v>20</v>
      </c>
      <c r="G256" s="710" t="s">
        <v>107</v>
      </c>
      <c r="H256" s="703"/>
      <c r="I256" s="703"/>
      <c r="J256" s="703"/>
      <c r="K256" s="703"/>
      <c r="L256" s="189" t="s">
        <v>108</v>
      </c>
      <c r="M256" s="217">
        <f>M257</f>
        <v>34008790</v>
      </c>
      <c r="N256" s="433">
        <f t="shared" si="364"/>
        <v>0</v>
      </c>
      <c r="O256" s="433">
        <f t="shared" si="364"/>
        <v>0</v>
      </c>
      <c r="P256" s="430">
        <f t="shared" si="365"/>
        <v>0</v>
      </c>
      <c r="Q256" s="433">
        <f t="shared" si="366"/>
        <v>12835265</v>
      </c>
      <c r="R256" s="433">
        <f t="shared" si="366"/>
        <v>2377794</v>
      </c>
      <c r="S256" s="430">
        <f t="shared" si="367"/>
        <v>15213059</v>
      </c>
      <c r="T256" s="433">
        <f t="shared" si="368"/>
        <v>0</v>
      </c>
      <c r="U256" s="433">
        <f t="shared" si="368"/>
        <v>0</v>
      </c>
      <c r="V256" s="430">
        <f t="shared" si="369"/>
        <v>0</v>
      </c>
      <c r="W256" s="191">
        <f t="shared" si="370"/>
        <v>15213059</v>
      </c>
      <c r="X256" s="191">
        <f t="shared" si="371"/>
        <v>18795731</v>
      </c>
      <c r="Y256" s="200"/>
    </row>
    <row r="257" spans="1:25" s="201" customFormat="1" x14ac:dyDescent="0.25">
      <c r="A257" s="187">
        <v>1</v>
      </c>
      <c r="B257" s="188" t="s">
        <v>23</v>
      </c>
      <c r="C257" s="188" t="s">
        <v>19</v>
      </c>
      <c r="D257" s="188">
        <v>2</v>
      </c>
      <c r="E257" s="188" t="s">
        <v>26</v>
      </c>
      <c r="F257" s="188" t="s">
        <v>20</v>
      </c>
      <c r="G257" s="702" t="s">
        <v>128</v>
      </c>
      <c r="H257" s="735"/>
      <c r="I257" s="735"/>
      <c r="J257" s="735"/>
      <c r="K257" s="735"/>
      <c r="L257" s="189" t="s">
        <v>116</v>
      </c>
      <c r="M257" s="190">
        <f>M258</f>
        <v>34008790</v>
      </c>
      <c r="N257" s="430">
        <f t="shared" si="364"/>
        <v>0</v>
      </c>
      <c r="O257" s="430">
        <f t="shared" si="364"/>
        <v>0</v>
      </c>
      <c r="P257" s="430">
        <f t="shared" si="365"/>
        <v>0</v>
      </c>
      <c r="Q257" s="430">
        <f t="shared" si="366"/>
        <v>12835265</v>
      </c>
      <c r="R257" s="430">
        <f t="shared" si="366"/>
        <v>2377794</v>
      </c>
      <c r="S257" s="430">
        <f t="shared" si="367"/>
        <v>15213059</v>
      </c>
      <c r="T257" s="430">
        <f t="shared" si="368"/>
        <v>0</v>
      </c>
      <c r="U257" s="430">
        <f t="shared" si="368"/>
        <v>0</v>
      </c>
      <c r="V257" s="430">
        <f t="shared" si="369"/>
        <v>0</v>
      </c>
      <c r="W257" s="191">
        <f t="shared" si="370"/>
        <v>15213059</v>
      </c>
      <c r="X257" s="191">
        <f t="shared" si="371"/>
        <v>18795731</v>
      </c>
      <c r="Y257" s="200"/>
    </row>
    <row r="258" spans="1:25" s="121" customFormat="1" x14ac:dyDescent="0.25">
      <c r="A258" s="187">
        <v>1</v>
      </c>
      <c r="B258" s="188" t="s">
        <v>23</v>
      </c>
      <c r="C258" s="253" t="s">
        <v>19</v>
      </c>
      <c r="D258" s="253">
        <v>2</v>
      </c>
      <c r="E258" s="253" t="s">
        <v>26</v>
      </c>
      <c r="F258" s="288" t="s">
        <v>20</v>
      </c>
      <c r="G258" s="702" t="s">
        <v>129</v>
      </c>
      <c r="H258" s="735"/>
      <c r="I258" s="735"/>
      <c r="J258" s="735"/>
      <c r="K258" s="735"/>
      <c r="L258" s="149" t="s">
        <v>278</v>
      </c>
      <c r="M258" s="221">
        <f>M259</f>
        <v>34008790</v>
      </c>
      <c r="N258" s="434">
        <f t="shared" si="364"/>
        <v>0</v>
      </c>
      <c r="O258" s="434">
        <f t="shared" si="364"/>
        <v>0</v>
      </c>
      <c r="P258" s="430">
        <f t="shared" si="365"/>
        <v>0</v>
      </c>
      <c r="Q258" s="434">
        <f t="shared" si="366"/>
        <v>12835265</v>
      </c>
      <c r="R258" s="434">
        <f t="shared" si="366"/>
        <v>2377794</v>
      </c>
      <c r="S258" s="430">
        <f t="shared" si="367"/>
        <v>15213059</v>
      </c>
      <c r="T258" s="434">
        <f t="shared" si="368"/>
        <v>0</v>
      </c>
      <c r="U258" s="434">
        <f t="shared" si="368"/>
        <v>0</v>
      </c>
      <c r="V258" s="430">
        <f t="shared" si="369"/>
        <v>0</v>
      </c>
      <c r="W258" s="191">
        <f t="shared" si="370"/>
        <v>15213059</v>
      </c>
      <c r="X258" s="191">
        <f t="shared" si="371"/>
        <v>18795731</v>
      </c>
      <c r="Y258" s="130"/>
    </row>
    <row r="259" spans="1:25" s="121" customFormat="1" x14ac:dyDescent="0.25">
      <c r="A259" s="187">
        <v>1</v>
      </c>
      <c r="B259" s="188" t="s">
        <v>23</v>
      </c>
      <c r="C259" s="253" t="s">
        <v>19</v>
      </c>
      <c r="D259" s="253">
        <v>2</v>
      </c>
      <c r="E259" s="253" t="s">
        <v>26</v>
      </c>
      <c r="F259" s="288" t="s">
        <v>20</v>
      </c>
      <c r="G259" s="702" t="s">
        <v>119</v>
      </c>
      <c r="H259" s="735"/>
      <c r="I259" s="735"/>
      <c r="J259" s="735"/>
      <c r="K259" s="735"/>
      <c r="L259" s="149" t="s">
        <v>133</v>
      </c>
      <c r="M259" s="221">
        <f>M260+M261+M262</f>
        <v>34008790</v>
      </c>
      <c r="N259" s="434">
        <f t="shared" ref="N259:O259" si="372">N260+N261+N262</f>
        <v>0</v>
      </c>
      <c r="O259" s="434">
        <f t="shared" si="372"/>
        <v>0</v>
      </c>
      <c r="P259" s="430">
        <f t="shared" si="365"/>
        <v>0</v>
      </c>
      <c r="Q259" s="434">
        <f t="shared" ref="Q259:R259" si="373">Q260+Q261+Q262</f>
        <v>12835265</v>
      </c>
      <c r="R259" s="434">
        <f t="shared" si="373"/>
        <v>2377794</v>
      </c>
      <c r="S259" s="430">
        <f t="shared" si="367"/>
        <v>15213059</v>
      </c>
      <c r="T259" s="434">
        <f t="shared" ref="T259:U259" si="374">T260+T261+T262</f>
        <v>0</v>
      </c>
      <c r="U259" s="434">
        <f t="shared" si="374"/>
        <v>0</v>
      </c>
      <c r="V259" s="430">
        <f t="shared" si="369"/>
        <v>0</v>
      </c>
      <c r="W259" s="191">
        <f t="shared" si="370"/>
        <v>15213059</v>
      </c>
      <c r="X259" s="191">
        <f t="shared" si="371"/>
        <v>18795731</v>
      </c>
      <c r="Y259" s="130"/>
    </row>
    <row r="260" spans="1:25" s="613" customFormat="1" x14ac:dyDescent="0.25">
      <c r="A260" s="196"/>
      <c r="B260" s="196"/>
      <c r="C260" s="196"/>
      <c r="D260" s="196"/>
      <c r="E260" s="196"/>
      <c r="F260" s="195"/>
      <c r="G260" s="704" t="s">
        <v>279</v>
      </c>
      <c r="H260" s="713"/>
      <c r="I260" s="713"/>
      <c r="J260" s="713"/>
      <c r="K260" s="713"/>
      <c r="L260" s="205" t="s">
        <v>280</v>
      </c>
      <c r="M260" s="222">
        <v>1520608</v>
      </c>
      <c r="N260" s="443">
        <f t="shared" ref="N260:U261" si="375">N261</f>
        <v>0</v>
      </c>
      <c r="O260" s="443">
        <f t="shared" si="375"/>
        <v>0</v>
      </c>
      <c r="P260" s="443">
        <f t="shared" si="365"/>
        <v>0</v>
      </c>
      <c r="Q260" s="443">
        <v>0</v>
      </c>
      <c r="R260" s="443">
        <v>0</v>
      </c>
      <c r="S260" s="443">
        <f t="shared" si="367"/>
        <v>0</v>
      </c>
      <c r="T260" s="443">
        <f t="shared" si="375"/>
        <v>0</v>
      </c>
      <c r="U260" s="443">
        <f t="shared" si="375"/>
        <v>0</v>
      </c>
      <c r="V260" s="443">
        <f t="shared" si="369"/>
        <v>0</v>
      </c>
      <c r="W260" s="199">
        <f t="shared" si="370"/>
        <v>0</v>
      </c>
      <c r="X260" s="199">
        <f t="shared" si="371"/>
        <v>1520608</v>
      </c>
      <c r="Y260" s="247"/>
    </row>
    <row r="261" spans="1:25" s="613" customFormat="1" x14ac:dyDescent="0.25">
      <c r="A261" s="196"/>
      <c r="B261" s="196"/>
      <c r="C261" s="196"/>
      <c r="D261" s="196"/>
      <c r="E261" s="196"/>
      <c r="F261" s="195"/>
      <c r="G261" s="704" t="s">
        <v>281</v>
      </c>
      <c r="H261" s="713"/>
      <c r="I261" s="713"/>
      <c r="J261" s="713"/>
      <c r="K261" s="713"/>
      <c r="L261" s="205" t="s">
        <v>282</v>
      </c>
      <c r="M261" s="295">
        <v>32488182</v>
      </c>
      <c r="N261" s="443">
        <f t="shared" si="375"/>
        <v>0</v>
      </c>
      <c r="O261" s="443">
        <f t="shared" si="375"/>
        <v>0</v>
      </c>
      <c r="P261" s="443">
        <f t="shared" si="365"/>
        <v>0</v>
      </c>
      <c r="Q261" s="443">
        <v>12835265</v>
      </c>
      <c r="R261" s="443">
        <v>2377794</v>
      </c>
      <c r="S261" s="443">
        <f t="shared" si="367"/>
        <v>15213059</v>
      </c>
      <c r="T261" s="443">
        <f t="shared" si="375"/>
        <v>0</v>
      </c>
      <c r="U261" s="443">
        <f t="shared" si="375"/>
        <v>0</v>
      </c>
      <c r="V261" s="443">
        <f t="shared" si="369"/>
        <v>0</v>
      </c>
      <c r="W261" s="199">
        <f t="shared" si="370"/>
        <v>15213059</v>
      </c>
      <c r="X261" s="199">
        <f t="shared" si="371"/>
        <v>17275123</v>
      </c>
      <c r="Y261" s="247"/>
    </row>
    <row r="262" spans="1:25" s="121" customFormat="1" x14ac:dyDescent="0.25">
      <c r="A262" s="189"/>
      <c r="B262" s="196"/>
      <c r="C262" s="196"/>
      <c r="D262" s="196"/>
      <c r="E262" s="196"/>
      <c r="F262" s="187"/>
      <c r="G262" s="724"/>
      <c r="H262" s="725"/>
      <c r="I262" s="725"/>
      <c r="J262" s="725"/>
      <c r="K262" s="725"/>
      <c r="L262" s="205"/>
      <c r="M262" s="222"/>
      <c r="N262" s="442"/>
      <c r="O262" s="442"/>
      <c r="P262" s="442"/>
      <c r="Q262" s="442"/>
      <c r="R262" s="442"/>
      <c r="S262" s="442"/>
      <c r="T262" s="442"/>
      <c r="U262" s="442"/>
      <c r="V262" s="442"/>
      <c r="W262" s="202"/>
      <c r="X262" s="202"/>
      <c r="Y262" s="130"/>
    </row>
    <row r="263" spans="1:25" s="121" customFormat="1" x14ac:dyDescent="0.25">
      <c r="A263" s="280"/>
      <c r="B263" s="260"/>
      <c r="C263" s="260"/>
      <c r="D263" s="260"/>
      <c r="E263" s="260"/>
      <c r="F263" s="296"/>
      <c r="G263" s="750"/>
      <c r="H263" s="751"/>
      <c r="I263" s="751"/>
      <c r="J263" s="751"/>
      <c r="K263" s="751"/>
      <c r="L263" s="280"/>
      <c r="M263" s="297"/>
      <c r="N263" s="436"/>
      <c r="O263" s="436"/>
      <c r="P263" s="436"/>
      <c r="Q263" s="436"/>
      <c r="R263" s="436"/>
      <c r="S263" s="436"/>
      <c r="T263" s="436"/>
      <c r="U263" s="436"/>
      <c r="V263" s="436"/>
      <c r="W263" s="260"/>
      <c r="X263" s="260"/>
      <c r="Y263" s="130"/>
    </row>
    <row r="264" spans="1:25" s="180" customFormat="1" x14ac:dyDescent="0.25">
      <c r="A264" s="298">
        <v>1</v>
      </c>
      <c r="B264" s="268" t="s">
        <v>23</v>
      </c>
      <c r="C264" s="268" t="s">
        <v>19</v>
      </c>
      <c r="D264" s="268">
        <v>2</v>
      </c>
      <c r="E264" s="268" t="s">
        <v>246</v>
      </c>
      <c r="F264" s="269"/>
      <c r="G264" s="752"/>
      <c r="H264" s="753"/>
      <c r="I264" s="753"/>
      <c r="J264" s="753"/>
      <c r="K264" s="753"/>
      <c r="L264" s="270" t="s">
        <v>283</v>
      </c>
      <c r="M264" s="271">
        <f>M265+M276+M286</f>
        <v>224143200</v>
      </c>
      <c r="N264" s="437">
        <f>N265+N276+N286</f>
        <v>0</v>
      </c>
      <c r="O264" s="437">
        <f>O265+O276+O286</f>
        <v>0</v>
      </c>
      <c r="P264" s="438">
        <f t="shared" ref="P264:P270" si="376">N264+O264</f>
        <v>0</v>
      </c>
      <c r="Q264" s="437">
        <f>Q265+Q276+Q286</f>
        <v>115338700</v>
      </c>
      <c r="R264" s="437">
        <f>R265+R276+R286</f>
        <v>12742893</v>
      </c>
      <c r="S264" s="438">
        <f t="shared" ref="S264:S270" si="377">Q264+R264</f>
        <v>128081593</v>
      </c>
      <c r="T264" s="437">
        <f>T265+T276+T286</f>
        <v>2730119</v>
      </c>
      <c r="U264" s="437">
        <f>U265+U276+U286</f>
        <v>0</v>
      </c>
      <c r="V264" s="438">
        <f t="shared" ref="V264:V270" si="378">T264+U264</f>
        <v>2730119</v>
      </c>
      <c r="W264" s="272">
        <f t="shared" ref="W264:W270" si="379">P264+S264+V264</f>
        <v>130811712</v>
      </c>
      <c r="X264" s="272">
        <f t="shared" ref="X264:X270" si="380">M264-W264</f>
        <v>93331488</v>
      </c>
      <c r="Y264" s="179"/>
    </row>
    <row r="265" spans="1:25" s="121" customFormat="1" ht="27.75" customHeight="1" x14ac:dyDescent="0.25">
      <c r="A265" s="299">
        <v>1</v>
      </c>
      <c r="B265" s="225" t="s">
        <v>23</v>
      </c>
      <c r="C265" s="225" t="s">
        <v>19</v>
      </c>
      <c r="D265" s="225">
        <v>2</v>
      </c>
      <c r="E265" s="225" t="s">
        <v>246</v>
      </c>
      <c r="F265" s="300" t="s">
        <v>19</v>
      </c>
      <c r="G265" s="754"/>
      <c r="H265" s="755"/>
      <c r="I265" s="755"/>
      <c r="J265" s="755"/>
      <c r="K265" s="755"/>
      <c r="L265" s="301" t="s">
        <v>284</v>
      </c>
      <c r="M265" s="513">
        <f>M266</f>
        <v>40170000</v>
      </c>
      <c r="N265" s="446">
        <f t="shared" ref="N265:O266" si="381">N266</f>
        <v>0</v>
      </c>
      <c r="O265" s="446">
        <f t="shared" si="381"/>
        <v>0</v>
      </c>
      <c r="P265" s="447">
        <f t="shared" si="376"/>
        <v>0</v>
      </c>
      <c r="Q265" s="446">
        <f t="shared" ref="Q265:R266" si="382">Q266</f>
        <v>11870000</v>
      </c>
      <c r="R265" s="446">
        <f t="shared" si="382"/>
        <v>3788430</v>
      </c>
      <c r="S265" s="447">
        <f t="shared" si="377"/>
        <v>15658430</v>
      </c>
      <c r="T265" s="446">
        <f t="shared" ref="T265:U266" si="383">T266</f>
        <v>0</v>
      </c>
      <c r="U265" s="446">
        <f t="shared" si="383"/>
        <v>0</v>
      </c>
      <c r="V265" s="447">
        <f t="shared" si="378"/>
        <v>0</v>
      </c>
      <c r="W265" s="303">
        <f t="shared" si="379"/>
        <v>15658430</v>
      </c>
      <c r="X265" s="303">
        <f t="shared" si="380"/>
        <v>24511570</v>
      </c>
      <c r="Y265" s="130"/>
    </row>
    <row r="266" spans="1:25" s="201" customFormat="1" x14ac:dyDescent="0.25">
      <c r="A266" s="187">
        <v>1</v>
      </c>
      <c r="B266" s="188" t="s">
        <v>23</v>
      </c>
      <c r="C266" s="188" t="s">
        <v>19</v>
      </c>
      <c r="D266" s="188">
        <v>2</v>
      </c>
      <c r="E266" s="188" t="s">
        <v>246</v>
      </c>
      <c r="F266" s="235" t="s">
        <v>19</v>
      </c>
      <c r="G266" s="710" t="s">
        <v>107</v>
      </c>
      <c r="H266" s="703"/>
      <c r="I266" s="703"/>
      <c r="J266" s="703"/>
      <c r="K266" s="703"/>
      <c r="L266" s="189" t="s">
        <v>108</v>
      </c>
      <c r="M266" s="217">
        <f>M267</f>
        <v>40170000</v>
      </c>
      <c r="N266" s="433">
        <f t="shared" si="381"/>
        <v>0</v>
      </c>
      <c r="O266" s="433">
        <f t="shared" si="381"/>
        <v>0</v>
      </c>
      <c r="P266" s="430">
        <f t="shared" si="376"/>
        <v>0</v>
      </c>
      <c r="Q266" s="433">
        <f t="shared" si="382"/>
        <v>11870000</v>
      </c>
      <c r="R266" s="433">
        <f t="shared" si="382"/>
        <v>3788430</v>
      </c>
      <c r="S266" s="430">
        <f t="shared" si="377"/>
        <v>15658430</v>
      </c>
      <c r="T266" s="433">
        <f t="shared" si="383"/>
        <v>0</v>
      </c>
      <c r="U266" s="433">
        <f t="shared" si="383"/>
        <v>0</v>
      </c>
      <c r="V266" s="430">
        <f t="shared" si="378"/>
        <v>0</v>
      </c>
      <c r="W266" s="191">
        <f t="shared" si="379"/>
        <v>15658430</v>
      </c>
      <c r="X266" s="191">
        <f>M266-W266</f>
        <v>24511570</v>
      </c>
      <c r="Y266" s="200"/>
    </row>
    <row r="267" spans="1:25" s="121" customFormat="1" x14ac:dyDescent="0.25">
      <c r="A267" s="187">
        <v>1</v>
      </c>
      <c r="B267" s="188" t="s">
        <v>23</v>
      </c>
      <c r="C267" s="188" t="s">
        <v>19</v>
      </c>
      <c r="D267" s="188">
        <v>2</v>
      </c>
      <c r="E267" s="188" t="s">
        <v>246</v>
      </c>
      <c r="F267" s="235" t="s">
        <v>19</v>
      </c>
      <c r="G267" s="702" t="s">
        <v>128</v>
      </c>
      <c r="H267" s="735"/>
      <c r="I267" s="735"/>
      <c r="J267" s="735"/>
      <c r="K267" s="735"/>
      <c r="L267" s="149" t="s">
        <v>116</v>
      </c>
      <c r="M267" s="221">
        <f>M268+M272</f>
        <v>40170000</v>
      </c>
      <c r="N267" s="434">
        <f t="shared" ref="N267:O267" si="384">N268+N272</f>
        <v>0</v>
      </c>
      <c r="O267" s="434">
        <f t="shared" si="384"/>
        <v>0</v>
      </c>
      <c r="P267" s="430">
        <f t="shared" si="376"/>
        <v>0</v>
      </c>
      <c r="Q267" s="434">
        <f t="shared" ref="Q267:R267" si="385">Q268+Q272</f>
        <v>11870000</v>
      </c>
      <c r="R267" s="434">
        <f t="shared" si="385"/>
        <v>3788430</v>
      </c>
      <c r="S267" s="430">
        <f t="shared" si="377"/>
        <v>15658430</v>
      </c>
      <c r="T267" s="434">
        <f t="shared" ref="T267:U267" si="386">T268+T272</f>
        <v>0</v>
      </c>
      <c r="U267" s="434">
        <f t="shared" si="386"/>
        <v>0</v>
      </c>
      <c r="V267" s="430">
        <f t="shared" si="378"/>
        <v>0</v>
      </c>
      <c r="W267" s="191">
        <f t="shared" si="379"/>
        <v>15658430</v>
      </c>
      <c r="X267" s="191">
        <f t="shared" si="380"/>
        <v>24511570</v>
      </c>
      <c r="Y267" s="130"/>
    </row>
    <row r="268" spans="1:25" s="121" customFormat="1" x14ac:dyDescent="0.25">
      <c r="A268" s="187">
        <v>1</v>
      </c>
      <c r="B268" s="188" t="s">
        <v>23</v>
      </c>
      <c r="C268" s="188" t="s">
        <v>19</v>
      </c>
      <c r="D268" s="188">
        <v>2</v>
      </c>
      <c r="E268" s="188" t="s">
        <v>246</v>
      </c>
      <c r="F268" s="235" t="s">
        <v>19</v>
      </c>
      <c r="G268" s="702" t="s">
        <v>130</v>
      </c>
      <c r="H268" s="735"/>
      <c r="I268" s="735"/>
      <c r="J268" s="735"/>
      <c r="K268" s="735"/>
      <c r="L268" s="149" t="s">
        <v>278</v>
      </c>
      <c r="M268" s="221">
        <f>M269</f>
        <v>1500000</v>
      </c>
      <c r="N268" s="434">
        <f t="shared" ref="N268:U270" si="387">N269</f>
        <v>0</v>
      </c>
      <c r="O268" s="434">
        <f t="shared" si="387"/>
        <v>0</v>
      </c>
      <c r="P268" s="430">
        <f t="shared" si="376"/>
        <v>0</v>
      </c>
      <c r="Q268" s="434">
        <f t="shared" ref="Q268:R269" si="388">Q269</f>
        <v>0</v>
      </c>
      <c r="R268" s="434">
        <f t="shared" si="388"/>
        <v>0</v>
      </c>
      <c r="S268" s="430">
        <f t="shared" si="377"/>
        <v>0</v>
      </c>
      <c r="T268" s="434">
        <f t="shared" ref="T268:U269" si="389">T269</f>
        <v>0</v>
      </c>
      <c r="U268" s="434">
        <f t="shared" si="389"/>
        <v>0</v>
      </c>
      <c r="V268" s="430">
        <f t="shared" si="378"/>
        <v>0</v>
      </c>
      <c r="W268" s="191">
        <f t="shared" si="379"/>
        <v>0</v>
      </c>
      <c r="X268" s="191">
        <f t="shared" si="380"/>
        <v>1500000</v>
      </c>
      <c r="Y268" s="130"/>
    </row>
    <row r="269" spans="1:25" s="121" customFormat="1" x14ac:dyDescent="0.25">
      <c r="A269" s="187">
        <v>1</v>
      </c>
      <c r="B269" s="188" t="s">
        <v>23</v>
      </c>
      <c r="C269" s="188" t="s">
        <v>19</v>
      </c>
      <c r="D269" s="188">
        <v>2</v>
      </c>
      <c r="E269" s="188" t="s">
        <v>246</v>
      </c>
      <c r="F269" s="235" t="s">
        <v>19</v>
      </c>
      <c r="G269" s="702" t="s">
        <v>132</v>
      </c>
      <c r="H269" s="735"/>
      <c r="I269" s="735"/>
      <c r="J269" s="735"/>
      <c r="K269" s="735"/>
      <c r="L269" s="149" t="s">
        <v>133</v>
      </c>
      <c r="M269" s="221">
        <f>M270</f>
        <v>1500000</v>
      </c>
      <c r="N269" s="434">
        <f t="shared" si="387"/>
        <v>0</v>
      </c>
      <c r="O269" s="434">
        <f t="shared" si="387"/>
        <v>0</v>
      </c>
      <c r="P269" s="430">
        <f t="shared" si="376"/>
        <v>0</v>
      </c>
      <c r="Q269" s="434">
        <f t="shared" si="388"/>
        <v>0</v>
      </c>
      <c r="R269" s="434">
        <f t="shared" si="388"/>
        <v>0</v>
      </c>
      <c r="S269" s="430">
        <f t="shared" si="377"/>
        <v>0</v>
      </c>
      <c r="T269" s="434">
        <f t="shared" si="389"/>
        <v>0</v>
      </c>
      <c r="U269" s="434">
        <f t="shared" si="389"/>
        <v>0</v>
      </c>
      <c r="V269" s="430">
        <f t="shared" si="378"/>
        <v>0</v>
      </c>
      <c r="W269" s="191">
        <f t="shared" si="379"/>
        <v>0</v>
      </c>
      <c r="X269" s="191">
        <f t="shared" si="380"/>
        <v>1500000</v>
      </c>
      <c r="Y269" s="130"/>
    </row>
    <row r="270" spans="1:25" s="637" customFormat="1" x14ac:dyDescent="0.25">
      <c r="A270" s="196"/>
      <c r="B270" s="196"/>
      <c r="C270" s="196"/>
      <c r="D270" s="196"/>
      <c r="E270" s="196"/>
      <c r="F270" s="195"/>
      <c r="G270" s="704" t="s">
        <v>285</v>
      </c>
      <c r="H270" s="713"/>
      <c r="I270" s="713"/>
      <c r="J270" s="713"/>
      <c r="K270" s="713"/>
      <c r="L270" s="205" t="s">
        <v>286</v>
      </c>
      <c r="M270" s="304">
        <v>1500000</v>
      </c>
      <c r="N270" s="443">
        <f t="shared" si="387"/>
        <v>0</v>
      </c>
      <c r="O270" s="443">
        <f t="shared" si="387"/>
        <v>0</v>
      </c>
      <c r="P270" s="443">
        <f t="shared" si="376"/>
        <v>0</v>
      </c>
      <c r="Q270" s="443">
        <f t="shared" si="387"/>
        <v>0</v>
      </c>
      <c r="R270" s="443">
        <f t="shared" si="387"/>
        <v>0</v>
      </c>
      <c r="S270" s="443">
        <f t="shared" si="377"/>
        <v>0</v>
      </c>
      <c r="T270" s="443">
        <v>0</v>
      </c>
      <c r="U270" s="443">
        <f t="shared" si="387"/>
        <v>0</v>
      </c>
      <c r="V270" s="443">
        <f t="shared" si="378"/>
        <v>0</v>
      </c>
      <c r="W270" s="199">
        <f t="shared" si="379"/>
        <v>0</v>
      </c>
      <c r="X270" s="199">
        <f t="shared" si="380"/>
        <v>1500000</v>
      </c>
      <c r="Y270" s="247"/>
    </row>
    <row r="271" spans="1:25" s="121" customFormat="1" x14ac:dyDescent="0.25">
      <c r="A271" s="189"/>
      <c r="B271" s="305"/>
      <c r="C271" s="305"/>
      <c r="D271" s="305"/>
      <c r="E271" s="305"/>
      <c r="F271" s="306"/>
      <c r="G271" s="724"/>
      <c r="H271" s="725"/>
      <c r="I271" s="725"/>
      <c r="J271" s="725"/>
      <c r="K271" s="725"/>
      <c r="L271" s="205"/>
      <c r="M271" s="304"/>
      <c r="N271" s="443"/>
      <c r="O271" s="443"/>
      <c r="P271" s="443"/>
      <c r="Q271" s="443"/>
      <c r="R271" s="443"/>
      <c r="S271" s="443"/>
      <c r="T271" s="443"/>
      <c r="U271" s="443"/>
      <c r="V271" s="443"/>
      <c r="W271" s="196"/>
      <c r="X271" s="196"/>
      <c r="Y271" s="130"/>
    </row>
    <row r="272" spans="1:25" s="121" customFormat="1" x14ac:dyDescent="0.25">
      <c r="A272" s="189"/>
      <c r="B272" s="305"/>
      <c r="C272" s="305"/>
      <c r="D272" s="305"/>
      <c r="E272" s="305"/>
      <c r="F272" s="306"/>
      <c r="G272" s="702" t="s">
        <v>214</v>
      </c>
      <c r="H272" s="735"/>
      <c r="I272" s="735"/>
      <c r="J272" s="735"/>
      <c r="K272" s="735"/>
      <c r="L272" s="149" t="s">
        <v>215</v>
      </c>
      <c r="M272" s="307">
        <f>M273</f>
        <v>38670000</v>
      </c>
      <c r="N272" s="439">
        <f t="shared" ref="N272:U274" si="390">N273</f>
        <v>0</v>
      </c>
      <c r="O272" s="439">
        <f t="shared" si="390"/>
        <v>0</v>
      </c>
      <c r="P272" s="430">
        <f t="shared" ref="P272:P274" si="391">N272+O272</f>
        <v>0</v>
      </c>
      <c r="Q272" s="439">
        <f t="shared" ref="Q272:R273" si="392">Q273</f>
        <v>11870000</v>
      </c>
      <c r="R272" s="439">
        <f t="shared" si="392"/>
        <v>3788430</v>
      </c>
      <c r="S272" s="430">
        <f t="shared" ref="S272:S274" si="393">Q272+R272</f>
        <v>15658430</v>
      </c>
      <c r="T272" s="439">
        <f t="shared" ref="T272:U273" si="394">T273</f>
        <v>0</v>
      </c>
      <c r="U272" s="439">
        <f t="shared" si="394"/>
        <v>0</v>
      </c>
      <c r="V272" s="430">
        <f t="shared" ref="V272:V274" si="395">T272+U272</f>
        <v>0</v>
      </c>
      <c r="W272" s="191">
        <f t="shared" ref="W272:W274" si="396">P272+S272+V272</f>
        <v>15658430</v>
      </c>
      <c r="X272" s="191">
        <f t="shared" ref="X272:X274" si="397">M272-W272</f>
        <v>23011570</v>
      </c>
      <c r="Y272" s="130"/>
    </row>
    <row r="273" spans="1:25" s="121" customFormat="1" x14ac:dyDescent="0.25">
      <c r="A273" s="189"/>
      <c r="B273" s="305"/>
      <c r="C273" s="305"/>
      <c r="D273" s="305"/>
      <c r="E273" s="305"/>
      <c r="F273" s="306"/>
      <c r="G273" s="702" t="s">
        <v>287</v>
      </c>
      <c r="H273" s="735"/>
      <c r="I273" s="735"/>
      <c r="J273" s="735"/>
      <c r="K273" s="735"/>
      <c r="L273" s="149" t="s">
        <v>288</v>
      </c>
      <c r="M273" s="307">
        <f>M274</f>
        <v>38670000</v>
      </c>
      <c r="N273" s="439">
        <f t="shared" si="390"/>
        <v>0</v>
      </c>
      <c r="O273" s="439">
        <f t="shared" si="390"/>
        <v>0</v>
      </c>
      <c r="P273" s="430">
        <f t="shared" si="391"/>
        <v>0</v>
      </c>
      <c r="Q273" s="439">
        <f t="shared" si="392"/>
        <v>11870000</v>
      </c>
      <c r="R273" s="439">
        <f t="shared" si="392"/>
        <v>3788430</v>
      </c>
      <c r="S273" s="430">
        <f t="shared" si="393"/>
        <v>15658430</v>
      </c>
      <c r="T273" s="439">
        <f t="shared" si="394"/>
        <v>0</v>
      </c>
      <c r="U273" s="439">
        <f t="shared" si="394"/>
        <v>0</v>
      </c>
      <c r="V273" s="430">
        <f t="shared" si="395"/>
        <v>0</v>
      </c>
      <c r="W273" s="191">
        <f t="shared" si="396"/>
        <v>15658430</v>
      </c>
      <c r="X273" s="191">
        <f t="shared" si="397"/>
        <v>23011570</v>
      </c>
      <c r="Y273" s="130"/>
    </row>
    <row r="274" spans="1:25" s="626" customFormat="1" ht="23.25" x14ac:dyDescent="0.25">
      <c r="A274" s="196"/>
      <c r="B274" s="305"/>
      <c r="C274" s="305"/>
      <c r="D274" s="305"/>
      <c r="E274" s="305"/>
      <c r="F274" s="627"/>
      <c r="G274" s="756" t="s">
        <v>289</v>
      </c>
      <c r="H274" s="757"/>
      <c r="I274" s="757"/>
      <c r="J274" s="757"/>
      <c r="K274" s="757"/>
      <c r="L274" s="308" t="s">
        <v>290</v>
      </c>
      <c r="M274" s="309">
        <v>38670000</v>
      </c>
      <c r="N274" s="443">
        <f t="shared" si="390"/>
        <v>0</v>
      </c>
      <c r="O274" s="443">
        <f t="shared" si="390"/>
        <v>0</v>
      </c>
      <c r="P274" s="443">
        <f t="shared" si="391"/>
        <v>0</v>
      </c>
      <c r="Q274" s="443">
        <v>11870000</v>
      </c>
      <c r="R274" s="443">
        <v>3788430</v>
      </c>
      <c r="S274" s="443">
        <f t="shared" si="393"/>
        <v>15658430</v>
      </c>
      <c r="T274" s="443">
        <f t="shared" si="390"/>
        <v>0</v>
      </c>
      <c r="U274" s="443">
        <f t="shared" si="390"/>
        <v>0</v>
      </c>
      <c r="V274" s="443">
        <f t="shared" si="395"/>
        <v>0</v>
      </c>
      <c r="W274" s="199">
        <f t="shared" si="396"/>
        <v>15658430</v>
      </c>
      <c r="X274" s="199">
        <f t="shared" si="397"/>
        <v>23011570</v>
      </c>
      <c r="Y274" s="247"/>
    </row>
    <row r="275" spans="1:25" s="121" customFormat="1" x14ac:dyDescent="0.25">
      <c r="A275" s="189"/>
      <c r="B275" s="305"/>
      <c r="C275" s="305"/>
      <c r="D275" s="305"/>
      <c r="E275" s="305"/>
      <c r="F275" s="306"/>
      <c r="G275" s="310"/>
      <c r="H275" s="311"/>
      <c r="I275" s="311"/>
      <c r="J275" s="311"/>
      <c r="K275" s="311"/>
      <c r="L275" s="205"/>
      <c r="M275" s="304"/>
      <c r="N275" s="442"/>
      <c r="O275" s="442"/>
      <c r="P275" s="442"/>
      <c r="Q275" s="442"/>
      <c r="R275" s="442"/>
      <c r="S275" s="442"/>
      <c r="T275" s="442"/>
      <c r="U275" s="442"/>
      <c r="V275" s="442"/>
      <c r="W275" s="202"/>
      <c r="X275" s="202"/>
      <c r="Y275" s="130"/>
    </row>
    <row r="276" spans="1:25" s="121" customFormat="1" ht="25.5" customHeight="1" x14ac:dyDescent="0.25">
      <c r="A276" s="299">
        <v>1</v>
      </c>
      <c r="B276" s="225" t="s">
        <v>23</v>
      </c>
      <c r="C276" s="225" t="s">
        <v>19</v>
      </c>
      <c r="D276" s="225">
        <v>2</v>
      </c>
      <c r="E276" s="225" t="s">
        <v>246</v>
      </c>
      <c r="F276" s="300" t="s">
        <v>20</v>
      </c>
      <c r="G276" s="754"/>
      <c r="H276" s="755"/>
      <c r="I276" s="755"/>
      <c r="J276" s="755"/>
      <c r="K276" s="755"/>
      <c r="L276" s="226" t="s">
        <v>291</v>
      </c>
      <c r="M276" s="513">
        <f>M277+M281</f>
        <v>142058200</v>
      </c>
      <c r="N276" s="302">
        <f>N277+N281</f>
        <v>0</v>
      </c>
      <c r="O276" s="302">
        <f>O277+O281</f>
        <v>0</v>
      </c>
      <c r="P276" s="447">
        <f t="shared" ref="P276:P284" si="398">N276+O276</f>
        <v>0</v>
      </c>
      <c r="Q276" s="302">
        <f>Q277+Q281</f>
        <v>103468700</v>
      </c>
      <c r="R276" s="302">
        <f>R277</f>
        <v>0</v>
      </c>
      <c r="S276" s="447">
        <f t="shared" ref="S276:S279" si="399">Q276+R276</f>
        <v>103468700</v>
      </c>
      <c r="T276" s="302">
        <f>T277+T281</f>
        <v>2730119</v>
      </c>
      <c r="U276" s="302">
        <f>U277+U281</f>
        <v>0</v>
      </c>
      <c r="V276" s="447">
        <f t="shared" ref="V276:V279" si="400">T276+U276</f>
        <v>2730119</v>
      </c>
      <c r="W276" s="303">
        <f t="shared" ref="W276:W279" si="401">P276+S276+V276</f>
        <v>106198819</v>
      </c>
      <c r="X276" s="303">
        <f t="shared" ref="X276:X279" si="402">M276-W276</f>
        <v>35859381</v>
      </c>
      <c r="Y276" s="130"/>
    </row>
    <row r="277" spans="1:25" s="121" customFormat="1" x14ac:dyDescent="0.25">
      <c r="A277" s="187">
        <v>1</v>
      </c>
      <c r="B277" s="188" t="s">
        <v>23</v>
      </c>
      <c r="C277" s="188" t="s">
        <v>19</v>
      </c>
      <c r="D277" s="188">
        <v>2</v>
      </c>
      <c r="E277" s="188" t="s">
        <v>246</v>
      </c>
      <c r="F277" s="188" t="s">
        <v>20</v>
      </c>
      <c r="G277" s="714" t="s">
        <v>130</v>
      </c>
      <c r="H277" s="714"/>
      <c r="I277" s="714"/>
      <c r="J277" s="714"/>
      <c r="K277" s="702"/>
      <c r="L277" s="149" t="s">
        <v>278</v>
      </c>
      <c r="M277" s="219">
        <f>M278</f>
        <v>8008200</v>
      </c>
      <c r="N277" s="439">
        <f t="shared" ref="N277:O277" si="403">N278</f>
        <v>0</v>
      </c>
      <c r="O277" s="439">
        <f t="shared" si="403"/>
        <v>0</v>
      </c>
      <c r="P277" s="430">
        <f t="shared" si="398"/>
        <v>0</v>
      </c>
      <c r="Q277" s="439">
        <f>Q278+Q281</f>
        <v>51734350</v>
      </c>
      <c r="R277" s="439">
        <f>R278+R281</f>
        <v>0</v>
      </c>
      <c r="S277" s="430">
        <f t="shared" si="399"/>
        <v>51734350</v>
      </c>
      <c r="T277" s="439">
        <f t="shared" ref="T277:U277" si="404">T278</f>
        <v>2730119</v>
      </c>
      <c r="U277" s="439">
        <f t="shared" si="404"/>
        <v>0</v>
      </c>
      <c r="V277" s="430">
        <f t="shared" si="400"/>
        <v>2730119</v>
      </c>
      <c r="W277" s="191">
        <f t="shared" si="401"/>
        <v>54464469</v>
      </c>
      <c r="X277" s="191">
        <f>X278</f>
        <v>5278081</v>
      </c>
      <c r="Y277" s="130"/>
    </row>
    <row r="278" spans="1:25" s="121" customFormat="1" x14ac:dyDescent="0.25">
      <c r="A278" s="187">
        <v>1</v>
      </c>
      <c r="B278" s="188" t="s">
        <v>23</v>
      </c>
      <c r="C278" s="188" t="s">
        <v>19</v>
      </c>
      <c r="D278" s="188">
        <v>2</v>
      </c>
      <c r="E278" s="188" t="s">
        <v>246</v>
      </c>
      <c r="F278" s="188" t="s">
        <v>20</v>
      </c>
      <c r="G278" s="714" t="s">
        <v>132</v>
      </c>
      <c r="H278" s="714"/>
      <c r="I278" s="714"/>
      <c r="J278" s="714"/>
      <c r="K278" s="702"/>
      <c r="L278" s="149" t="s">
        <v>133</v>
      </c>
      <c r="M278" s="219">
        <f>M279</f>
        <v>8008200</v>
      </c>
      <c r="N278" s="439">
        <f>N279</f>
        <v>0</v>
      </c>
      <c r="O278" s="439">
        <f>O279</f>
        <v>0</v>
      </c>
      <c r="P278" s="430">
        <f t="shared" si="398"/>
        <v>0</v>
      </c>
      <c r="Q278" s="439">
        <f>Q279</f>
        <v>0</v>
      </c>
      <c r="R278" s="439">
        <f>R279</f>
        <v>0</v>
      </c>
      <c r="S278" s="430"/>
      <c r="T278" s="439">
        <f>T279</f>
        <v>2730119</v>
      </c>
      <c r="U278" s="439">
        <f>U279</f>
        <v>0</v>
      </c>
      <c r="V278" s="430">
        <f t="shared" si="400"/>
        <v>2730119</v>
      </c>
      <c r="W278" s="191">
        <f t="shared" si="401"/>
        <v>2730119</v>
      </c>
      <c r="X278" s="191">
        <f t="shared" si="402"/>
        <v>5278081</v>
      </c>
      <c r="Y278" s="130"/>
    </row>
    <row r="279" spans="1:25" s="121" customFormat="1" x14ac:dyDescent="0.25">
      <c r="A279" s="187">
        <v>1</v>
      </c>
      <c r="B279" s="188" t="s">
        <v>23</v>
      </c>
      <c r="C279" s="188" t="s">
        <v>19</v>
      </c>
      <c r="D279" s="188">
        <v>2</v>
      </c>
      <c r="E279" s="188" t="s">
        <v>246</v>
      </c>
      <c r="F279" s="188" t="s">
        <v>20</v>
      </c>
      <c r="G279" s="717" t="s">
        <v>285</v>
      </c>
      <c r="H279" s="717"/>
      <c r="I279" s="717"/>
      <c r="J279" s="717"/>
      <c r="K279" s="704"/>
      <c r="L279" s="205" t="s">
        <v>286</v>
      </c>
      <c r="M279" s="222">
        <v>8008200</v>
      </c>
      <c r="N279" s="430">
        <f t="shared" ref="N279:U279" si="405">N280</f>
        <v>0</v>
      </c>
      <c r="O279" s="430">
        <f t="shared" si="405"/>
        <v>0</v>
      </c>
      <c r="P279" s="430">
        <f t="shared" si="398"/>
        <v>0</v>
      </c>
      <c r="Q279" s="430">
        <f t="shared" si="405"/>
        <v>0</v>
      </c>
      <c r="R279" s="430">
        <f t="shared" si="405"/>
        <v>0</v>
      </c>
      <c r="S279" s="430">
        <f t="shared" si="399"/>
        <v>0</v>
      </c>
      <c r="T279" s="430">
        <v>2730119</v>
      </c>
      <c r="U279" s="430">
        <f t="shared" si="405"/>
        <v>0</v>
      </c>
      <c r="V279" s="430">
        <f t="shared" si="400"/>
        <v>2730119</v>
      </c>
      <c r="W279" s="191">
        <f t="shared" si="401"/>
        <v>2730119</v>
      </c>
      <c r="X279" s="199">
        <f t="shared" si="402"/>
        <v>5278081</v>
      </c>
      <c r="Y279" s="130"/>
    </row>
    <row r="280" spans="1:25" s="121" customFormat="1" x14ac:dyDescent="0.25">
      <c r="A280" s="189"/>
      <c r="B280" s="196"/>
      <c r="C280" s="196"/>
      <c r="D280" s="196"/>
      <c r="E280" s="196"/>
      <c r="F280" s="187"/>
      <c r="G280" s="724"/>
      <c r="H280" s="725"/>
      <c r="I280" s="725"/>
      <c r="J280" s="725"/>
      <c r="K280" s="725"/>
      <c r="L280" s="314"/>
      <c r="M280" s="219"/>
      <c r="N280" s="443"/>
      <c r="O280" s="443"/>
      <c r="P280" s="443"/>
      <c r="Q280" s="443"/>
      <c r="R280" s="443"/>
      <c r="S280" s="443"/>
      <c r="T280" s="443"/>
      <c r="U280" s="443"/>
      <c r="V280" s="443"/>
      <c r="W280" s="196"/>
      <c r="X280" s="196"/>
      <c r="Y280" s="130"/>
    </row>
    <row r="281" spans="1:25" s="121" customFormat="1" x14ac:dyDescent="0.25">
      <c r="A281" s="187">
        <v>1</v>
      </c>
      <c r="B281" s="188" t="s">
        <v>23</v>
      </c>
      <c r="C281" s="257" t="s">
        <v>19</v>
      </c>
      <c r="D281" s="257">
        <v>2</v>
      </c>
      <c r="E281" s="257" t="s">
        <v>246</v>
      </c>
      <c r="F281" s="257" t="s">
        <v>20</v>
      </c>
      <c r="G281" s="714" t="s">
        <v>214</v>
      </c>
      <c r="H281" s="714"/>
      <c r="I281" s="714"/>
      <c r="J281" s="714"/>
      <c r="K281" s="702"/>
      <c r="L281" s="149" t="s">
        <v>215</v>
      </c>
      <c r="M281" s="219">
        <f>M282</f>
        <v>134050000</v>
      </c>
      <c r="N281" s="439">
        <f t="shared" ref="N281:O281" si="406">N282</f>
        <v>0</v>
      </c>
      <c r="O281" s="439">
        <f t="shared" si="406"/>
        <v>0</v>
      </c>
      <c r="P281" s="430">
        <f t="shared" si="398"/>
        <v>0</v>
      </c>
      <c r="Q281" s="439">
        <f t="shared" ref="Q281:R281" si="407">Q282</f>
        <v>51734350</v>
      </c>
      <c r="R281" s="439">
        <f t="shared" si="407"/>
        <v>0</v>
      </c>
      <c r="S281" s="430">
        <f t="shared" ref="S281:S284" si="408">Q281+R281</f>
        <v>51734350</v>
      </c>
      <c r="T281" s="439">
        <f t="shared" ref="T281:U281" si="409">T282</f>
        <v>0</v>
      </c>
      <c r="U281" s="439">
        <f t="shared" si="409"/>
        <v>0</v>
      </c>
      <c r="V281" s="430">
        <f t="shared" ref="V281:V284" si="410">T281+U281</f>
        <v>0</v>
      </c>
      <c r="W281" s="191">
        <f t="shared" ref="W281:W284" si="411">P281+S281+V281</f>
        <v>51734350</v>
      </c>
      <c r="X281" s="191">
        <f t="shared" ref="X281:X284" si="412">M281-W281</f>
        <v>82315650</v>
      </c>
      <c r="Y281" s="130"/>
    </row>
    <row r="282" spans="1:25" s="121" customFormat="1" x14ac:dyDescent="0.25">
      <c r="A282" s="187">
        <v>1</v>
      </c>
      <c r="B282" s="188" t="s">
        <v>23</v>
      </c>
      <c r="C282" s="257" t="s">
        <v>19</v>
      </c>
      <c r="D282" s="257">
        <v>2</v>
      </c>
      <c r="E282" s="257" t="s">
        <v>246</v>
      </c>
      <c r="F282" s="257" t="s">
        <v>20</v>
      </c>
      <c r="G282" s="714" t="s">
        <v>287</v>
      </c>
      <c r="H282" s="714"/>
      <c r="I282" s="714"/>
      <c r="J282" s="714"/>
      <c r="K282" s="702"/>
      <c r="L282" s="149" t="s">
        <v>288</v>
      </c>
      <c r="M282" s="219">
        <f>SUM(M283:M284)</f>
        <v>134050000</v>
      </c>
      <c r="N282" s="439">
        <f t="shared" ref="N282:O282" si="413">SUM(N283:N284)</f>
        <v>0</v>
      </c>
      <c r="O282" s="439">
        <f t="shared" si="413"/>
        <v>0</v>
      </c>
      <c r="P282" s="430">
        <f t="shared" si="398"/>
        <v>0</v>
      </c>
      <c r="Q282" s="439">
        <f t="shared" ref="Q282:R282" si="414">SUM(Q283:Q284)</f>
        <v>51734350</v>
      </c>
      <c r="R282" s="439">
        <f t="shared" si="414"/>
        <v>0</v>
      </c>
      <c r="S282" s="430">
        <f t="shared" si="408"/>
        <v>51734350</v>
      </c>
      <c r="T282" s="439">
        <f t="shared" ref="T282:U282" si="415">SUM(T283:T284)</f>
        <v>0</v>
      </c>
      <c r="U282" s="439">
        <f t="shared" si="415"/>
        <v>0</v>
      </c>
      <c r="V282" s="430">
        <f t="shared" si="410"/>
        <v>0</v>
      </c>
      <c r="W282" s="191">
        <f t="shared" si="411"/>
        <v>51734350</v>
      </c>
      <c r="X282" s="191">
        <f t="shared" si="412"/>
        <v>82315650</v>
      </c>
      <c r="Y282" s="130"/>
    </row>
    <row r="283" spans="1:25" s="626" customFormat="1" ht="23.25" x14ac:dyDescent="0.25">
      <c r="A283" s="195">
        <v>1</v>
      </c>
      <c r="B283" s="625" t="s">
        <v>23</v>
      </c>
      <c r="C283" s="361" t="s">
        <v>19</v>
      </c>
      <c r="D283" s="361">
        <v>2</v>
      </c>
      <c r="E283" s="361" t="s">
        <v>246</v>
      </c>
      <c r="F283" s="361" t="s">
        <v>20</v>
      </c>
      <c r="G283" s="760" t="s">
        <v>289</v>
      </c>
      <c r="H283" s="760"/>
      <c r="I283" s="760"/>
      <c r="J283" s="760"/>
      <c r="K283" s="756"/>
      <c r="L283" s="308" t="s">
        <v>290</v>
      </c>
      <c r="M283" s="222">
        <v>104450000</v>
      </c>
      <c r="N283" s="443">
        <f t="shared" ref="N283:U283" si="416">N284</f>
        <v>0</v>
      </c>
      <c r="O283" s="443">
        <f t="shared" si="416"/>
        <v>0</v>
      </c>
      <c r="P283" s="443">
        <f t="shared" si="398"/>
        <v>0</v>
      </c>
      <c r="Q283" s="443">
        <v>42616350</v>
      </c>
      <c r="R283" s="443">
        <v>0</v>
      </c>
      <c r="S283" s="443">
        <f t="shared" si="408"/>
        <v>42616350</v>
      </c>
      <c r="T283" s="443">
        <f t="shared" si="416"/>
        <v>0</v>
      </c>
      <c r="U283" s="443">
        <f t="shared" si="416"/>
        <v>0</v>
      </c>
      <c r="V283" s="443">
        <f t="shared" si="410"/>
        <v>0</v>
      </c>
      <c r="W283" s="199">
        <f t="shared" si="411"/>
        <v>42616350</v>
      </c>
      <c r="X283" s="199">
        <f t="shared" si="412"/>
        <v>61833650</v>
      </c>
      <c r="Y283" s="247"/>
    </row>
    <row r="284" spans="1:25" s="626" customFormat="1" ht="23.25" x14ac:dyDescent="0.25">
      <c r="A284" s="195">
        <v>1</v>
      </c>
      <c r="B284" s="625" t="s">
        <v>23</v>
      </c>
      <c r="C284" s="361" t="s">
        <v>19</v>
      </c>
      <c r="D284" s="361">
        <v>2</v>
      </c>
      <c r="E284" s="361" t="s">
        <v>246</v>
      </c>
      <c r="F284" s="361" t="s">
        <v>20</v>
      </c>
      <c r="G284" s="760" t="s">
        <v>292</v>
      </c>
      <c r="H284" s="760"/>
      <c r="I284" s="760"/>
      <c r="J284" s="760"/>
      <c r="K284" s="756"/>
      <c r="L284" s="308" t="s">
        <v>293</v>
      </c>
      <c r="M284" s="315">
        <v>29600000</v>
      </c>
      <c r="N284" s="443">
        <f>N285</f>
        <v>0</v>
      </c>
      <c r="O284" s="443">
        <f>O285</f>
        <v>0</v>
      </c>
      <c r="P284" s="443">
        <f t="shared" si="398"/>
        <v>0</v>
      </c>
      <c r="Q284" s="443">
        <v>9118000</v>
      </c>
      <c r="R284" s="443">
        <v>0</v>
      </c>
      <c r="S284" s="443">
        <f t="shared" si="408"/>
        <v>9118000</v>
      </c>
      <c r="T284" s="443">
        <f>T285</f>
        <v>0</v>
      </c>
      <c r="U284" s="443">
        <f>U285</f>
        <v>0</v>
      </c>
      <c r="V284" s="443">
        <f t="shared" si="410"/>
        <v>0</v>
      </c>
      <c r="W284" s="199">
        <f t="shared" si="411"/>
        <v>9118000</v>
      </c>
      <c r="X284" s="199">
        <f t="shared" si="412"/>
        <v>20482000</v>
      </c>
      <c r="Y284" s="247"/>
    </row>
    <row r="285" spans="1:25" s="121" customFormat="1" x14ac:dyDescent="0.25">
      <c r="A285" s="189"/>
      <c r="B285" s="196"/>
      <c r="C285" s="196"/>
      <c r="D285" s="196"/>
      <c r="E285" s="196"/>
      <c r="F285" s="187"/>
      <c r="G285" s="758"/>
      <c r="H285" s="758"/>
      <c r="I285" s="758"/>
      <c r="J285" s="758"/>
      <c r="K285" s="724"/>
      <c r="L285" s="314"/>
      <c r="M285" s="219"/>
      <c r="N285" s="442"/>
      <c r="O285" s="442"/>
      <c r="P285" s="442"/>
      <c r="Q285" s="442"/>
      <c r="R285" s="442"/>
      <c r="S285" s="442"/>
      <c r="T285" s="442"/>
      <c r="U285" s="442"/>
      <c r="V285" s="442"/>
      <c r="W285" s="202"/>
      <c r="X285" s="202"/>
      <c r="Y285" s="130"/>
    </row>
    <row r="286" spans="1:25" s="159" customFormat="1" x14ac:dyDescent="0.25">
      <c r="A286" s="299">
        <v>1</v>
      </c>
      <c r="B286" s="225" t="s">
        <v>23</v>
      </c>
      <c r="C286" s="317" t="s">
        <v>19</v>
      </c>
      <c r="D286" s="317">
        <v>2</v>
      </c>
      <c r="E286" s="317" t="s">
        <v>246</v>
      </c>
      <c r="F286" s="318">
        <v>10</v>
      </c>
      <c r="G286" s="759"/>
      <c r="H286" s="759"/>
      <c r="I286" s="759"/>
      <c r="J286" s="759"/>
      <c r="K286" s="754"/>
      <c r="L286" s="226" t="s">
        <v>294</v>
      </c>
      <c r="M286" s="319">
        <f>M288</f>
        <v>41915000</v>
      </c>
      <c r="N286" s="446">
        <f>N288</f>
        <v>0</v>
      </c>
      <c r="O286" s="446">
        <f>O288</f>
        <v>0</v>
      </c>
      <c r="P286" s="447">
        <f t="shared" ref="P286:P297" si="417">N286+O286</f>
        <v>0</v>
      </c>
      <c r="Q286" s="446">
        <f>Q288</f>
        <v>0</v>
      </c>
      <c r="R286" s="446">
        <f>R288</f>
        <v>8954463</v>
      </c>
      <c r="S286" s="447">
        <f t="shared" ref="S286:S297" si="418">Q286+R286</f>
        <v>8954463</v>
      </c>
      <c r="T286" s="446">
        <f>T288</f>
        <v>0</v>
      </c>
      <c r="U286" s="446">
        <f>U288</f>
        <v>0</v>
      </c>
      <c r="V286" s="447">
        <f t="shared" ref="V286:V297" si="419">T286+U286</f>
        <v>0</v>
      </c>
      <c r="W286" s="303">
        <f t="shared" ref="W286:W297" si="420">P286+S286+V286</f>
        <v>8954463</v>
      </c>
      <c r="X286" s="303">
        <f t="shared" ref="X286:X297" si="421">M286-W286</f>
        <v>32960537</v>
      </c>
      <c r="Y286" s="158"/>
    </row>
    <row r="287" spans="1:25" s="201" customFormat="1" x14ac:dyDescent="0.25">
      <c r="A287" s="187">
        <v>1</v>
      </c>
      <c r="B287" s="188" t="s">
        <v>23</v>
      </c>
      <c r="C287" s="253" t="s">
        <v>19</v>
      </c>
      <c r="D287" s="253">
        <v>2</v>
      </c>
      <c r="E287" s="253" t="s">
        <v>246</v>
      </c>
      <c r="F287" s="288">
        <v>10</v>
      </c>
      <c r="G287" s="710" t="s">
        <v>23</v>
      </c>
      <c r="H287" s="703"/>
      <c r="I287" s="703"/>
      <c r="J287" s="703"/>
      <c r="K287" s="703"/>
      <c r="L287" s="189" t="s">
        <v>446</v>
      </c>
      <c r="M287" s="217">
        <f>M288</f>
        <v>41915000</v>
      </c>
      <c r="N287" s="433">
        <f t="shared" ref="N287:O289" si="422">N288</f>
        <v>0</v>
      </c>
      <c r="O287" s="433">
        <f t="shared" si="422"/>
        <v>0</v>
      </c>
      <c r="P287" s="430">
        <f t="shared" si="417"/>
        <v>0</v>
      </c>
      <c r="Q287" s="433">
        <f t="shared" ref="Q287:R289" si="423">Q288</f>
        <v>0</v>
      </c>
      <c r="R287" s="433">
        <f t="shared" si="423"/>
        <v>8954463</v>
      </c>
      <c r="S287" s="430">
        <f t="shared" si="418"/>
        <v>8954463</v>
      </c>
      <c r="T287" s="433">
        <f t="shared" ref="T287:U289" si="424">T288</f>
        <v>0</v>
      </c>
      <c r="U287" s="433">
        <f t="shared" si="424"/>
        <v>0</v>
      </c>
      <c r="V287" s="430">
        <f t="shared" si="419"/>
        <v>0</v>
      </c>
      <c r="W287" s="191">
        <f t="shared" si="420"/>
        <v>8954463</v>
      </c>
      <c r="X287" s="191">
        <f>M287-W287</f>
        <v>32960537</v>
      </c>
      <c r="Y287" s="200"/>
    </row>
    <row r="288" spans="1:25" s="201" customFormat="1" x14ac:dyDescent="0.25">
      <c r="A288" s="187">
        <v>1</v>
      </c>
      <c r="B288" s="188" t="s">
        <v>23</v>
      </c>
      <c r="C288" s="253" t="s">
        <v>19</v>
      </c>
      <c r="D288" s="253">
        <v>2</v>
      </c>
      <c r="E288" s="253" t="s">
        <v>246</v>
      </c>
      <c r="F288" s="288">
        <v>10</v>
      </c>
      <c r="G288" s="710" t="s">
        <v>107</v>
      </c>
      <c r="H288" s="703"/>
      <c r="I288" s="703"/>
      <c r="J288" s="703"/>
      <c r="K288" s="703"/>
      <c r="L288" s="189" t="s">
        <v>108</v>
      </c>
      <c r="M288" s="217">
        <f>M289</f>
        <v>41915000</v>
      </c>
      <c r="N288" s="433">
        <f t="shared" si="422"/>
        <v>0</v>
      </c>
      <c r="O288" s="433">
        <f t="shared" si="422"/>
        <v>0</v>
      </c>
      <c r="P288" s="430">
        <f t="shared" si="417"/>
        <v>0</v>
      </c>
      <c r="Q288" s="433">
        <f t="shared" si="423"/>
        <v>0</v>
      </c>
      <c r="R288" s="433">
        <f t="shared" si="423"/>
        <v>8954463</v>
      </c>
      <c r="S288" s="430">
        <f t="shared" si="418"/>
        <v>8954463</v>
      </c>
      <c r="T288" s="433">
        <f t="shared" si="424"/>
        <v>0</v>
      </c>
      <c r="U288" s="433">
        <f t="shared" si="424"/>
        <v>0</v>
      </c>
      <c r="V288" s="430">
        <f t="shared" si="419"/>
        <v>0</v>
      </c>
      <c r="W288" s="191">
        <f t="shared" si="420"/>
        <v>8954463</v>
      </c>
      <c r="X288" s="191">
        <f t="shared" si="421"/>
        <v>32960537</v>
      </c>
      <c r="Y288" s="200"/>
    </row>
    <row r="289" spans="1:25" s="121" customFormat="1" x14ac:dyDescent="0.25">
      <c r="A289" s="187">
        <v>1</v>
      </c>
      <c r="B289" s="188" t="s">
        <v>23</v>
      </c>
      <c r="C289" s="253" t="s">
        <v>19</v>
      </c>
      <c r="D289" s="253">
        <v>2</v>
      </c>
      <c r="E289" s="253" t="s">
        <v>246</v>
      </c>
      <c r="F289" s="288">
        <v>10</v>
      </c>
      <c r="G289" s="702" t="s">
        <v>128</v>
      </c>
      <c r="H289" s="735"/>
      <c r="I289" s="735"/>
      <c r="J289" s="735"/>
      <c r="K289" s="735"/>
      <c r="L289" s="149" t="s">
        <v>116</v>
      </c>
      <c r="M289" s="221">
        <f>M290</f>
        <v>41915000</v>
      </c>
      <c r="N289" s="434">
        <f t="shared" si="422"/>
        <v>0</v>
      </c>
      <c r="O289" s="434">
        <f t="shared" si="422"/>
        <v>0</v>
      </c>
      <c r="P289" s="430">
        <f t="shared" si="417"/>
        <v>0</v>
      </c>
      <c r="Q289" s="434">
        <f t="shared" si="423"/>
        <v>0</v>
      </c>
      <c r="R289" s="434">
        <f t="shared" si="423"/>
        <v>8954463</v>
      </c>
      <c r="S289" s="430">
        <f t="shared" si="418"/>
        <v>8954463</v>
      </c>
      <c r="T289" s="434">
        <f t="shared" si="424"/>
        <v>0</v>
      </c>
      <c r="U289" s="434">
        <f t="shared" si="424"/>
        <v>0</v>
      </c>
      <c r="V289" s="430">
        <f t="shared" si="419"/>
        <v>0</v>
      </c>
      <c r="W289" s="191">
        <f t="shared" si="420"/>
        <v>8954463</v>
      </c>
      <c r="X289" s="191">
        <f t="shared" si="421"/>
        <v>32960537</v>
      </c>
      <c r="Y289" s="130"/>
    </row>
    <row r="290" spans="1:25" s="121" customFormat="1" x14ac:dyDescent="0.25">
      <c r="A290" s="187">
        <v>1</v>
      </c>
      <c r="B290" s="188" t="s">
        <v>23</v>
      </c>
      <c r="C290" s="253" t="s">
        <v>19</v>
      </c>
      <c r="D290" s="253">
        <v>2</v>
      </c>
      <c r="E290" s="253" t="s">
        <v>246</v>
      </c>
      <c r="F290" s="288">
        <v>10</v>
      </c>
      <c r="G290" s="714" t="s">
        <v>144</v>
      </c>
      <c r="H290" s="714"/>
      <c r="I290" s="714"/>
      <c r="J290" s="714"/>
      <c r="K290" s="702"/>
      <c r="L290" s="149" t="s">
        <v>118</v>
      </c>
      <c r="M290" s="221">
        <f>M291+M294+M299</f>
        <v>41915000</v>
      </c>
      <c r="N290" s="434">
        <f>N294+N299</f>
        <v>0</v>
      </c>
      <c r="O290" s="434">
        <f>O294+O299</f>
        <v>0</v>
      </c>
      <c r="P290" s="430">
        <f t="shared" si="417"/>
        <v>0</v>
      </c>
      <c r="Q290" s="434">
        <f>Q294+Q299</f>
        <v>0</v>
      </c>
      <c r="R290" s="434">
        <f>R294+R299</f>
        <v>8954463</v>
      </c>
      <c r="S290" s="430">
        <f t="shared" si="418"/>
        <v>8954463</v>
      </c>
      <c r="T290" s="434">
        <f>T294+T299</f>
        <v>0</v>
      </c>
      <c r="U290" s="434">
        <f>U294+U299</f>
        <v>0</v>
      </c>
      <c r="V290" s="430">
        <f t="shared" si="419"/>
        <v>0</v>
      </c>
      <c r="W290" s="191">
        <f t="shared" si="420"/>
        <v>8954463</v>
      </c>
      <c r="X290" s="191">
        <f t="shared" si="421"/>
        <v>32960537</v>
      </c>
      <c r="Y290" s="130"/>
    </row>
    <row r="291" spans="1:25" s="121" customFormat="1" x14ac:dyDescent="0.25">
      <c r="A291" s="187">
        <v>1</v>
      </c>
      <c r="B291" s="188" t="s">
        <v>23</v>
      </c>
      <c r="C291" s="253" t="s">
        <v>19</v>
      </c>
      <c r="D291" s="253">
        <v>2</v>
      </c>
      <c r="E291" s="253" t="s">
        <v>246</v>
      </c>
      <c r="F291" s="288">
        <v>10</v>
      </c>
      <c r="G291" s="714" t="s">
        <v>119</v>
      </c>
      <c r="H291" s="714"/>
      <c r="I291" s="714"/>
      <c r="J291" s="714"/>
      <c r="K291" s="702"/>
      <c r="L291" s="149" t="s">
        <v>473</v>
      </c>
      <c r="M291" s="221">
        <f>M292</f>
        <v>1500000</v>
      </c>
      <c r="N291" s="434">
        <f>N295+N300</f>
        <v>0</v>
      </c>
      <c r="O291" s="434">
        <f>O295+O300</f>
        <v>0</v>
      </c>
      <c r="P291" s="430">
        <f t="shared" si="417"/>
        <v>0</v>
      </c>
      <c r="Q291" s="434">
        <f>Q295+Q300</f>
        <v>0</v>
      </c>
      <c r="R291" s="434">
        <f>R295+R300</f>
        <v>2965920</v>
      </c>
      <c r="S291" s="430">
        <f t="shared" si="418"/>
        <v>2965920</v>
      </c>
      <c r="T291" s="434">
        <f>T295+T300</f>
        <v>0</v>
      </c>
      <c r="U291" s="434">
        <f>U295+U300</f>
        <v>0</v>
      </c>
      <c r="V291" s="430">
        <f t="shared" si="419"/>
        <v>0</v>
      </c>
      <c r="W291" s="191">
        <f t="shared" si="420"/>
        <v>2965920</v>
      </c>
      <c r="X291" s="191">
        <f t="shared" si="421"/>
        <v>-1465920</v>
      </c>
      <c r="Y291" s="130"/>
    </row>
    <row r="292" spans="1:25" s="626" customFormat="1" x14ac:dyDescent="0.25">
      <c r="A292" s="195">
        <v>1</v>
      </c>
      <c r="B292" s="625" t="s">
        <v>23</v>
      </c>
      <c r="C292" s="628" t="s">
        <v>19</v>
      </c>
      <c r="D292" s="628">
        <v>2</v>
      </c>
      <c r="E292" s="628" t="s">
        <v>246</v>
      </c>
      <c r="F292" s="629">
        <v>10</v>
      </c>
      <c r="G292" s="717" t="s">
        <v>474</v>
      </c>
      <c r="H292" s="717"/>
      <c r="I292" s="717"/>
      <c r="J292" s="717"/>
      <c r="K292" s="704"/>
      <c r="L292" s="308" t="s">
        <v>475</v>
      </c>
      <c r="M292" s="315">
        <v>1500000</v>
      </c>
      <c r="N292" s="443">
        <f t="shared" ref="N292:U292" si="425">N293</f>
        <v>0</v>
      </c>
      <c r="O292" s="443">
        <f t="shared" si="425"/>
        <v>0</v>
      </c>
      <c r="P292" s="443">
        <f t="shared" si="417"/>
        <v>0</v>
      </c>
      <c r="Q292" s="443">
        <f t="shared" si="425"/>
        <v>0</v>
      </c>
      <c r="R292" s="443">
        <f t="shared" si="425"/>
        <v>0</v>
      </c>
      <c r="S292" s="443">
        <f t="shared" si="418"/>
        <v>0</v>
      </c>
      <c r="T292" s="443">
        <f t="shared" si="425"/>
        <v>0</v>
      </c>
      <c r="U292" s="443">
        <f t="shared" si="425"/>
        <v>0</v>
      </c>
      <c r="V292" s="443">
        <f t="shared" si="419"/>
        <v>0</v>
      </c>
      <c r="W292" s="199">
        <f t="shared" si="420"/>
        <v>0</v>
      </c>
      <c r="X292" s="199">
        <f t="shared" si="421"/>
        <v>1500000</v>
      </c>
      <c r="Y292" s="247"/>
    </row>
    <row r="293" spans="1:25" s="121" customFormat="1" x14ac:dyDescent="0.25">
      <c r="A293" s="187"/>
      <c r="B293" s="188"/>
      <c r="C293" s="253"/>
      <c r="D293" s="253"/>
      <c r="E293" s="253"/>
      <c r="F293" s="288"/>
      <c r="G293" s="572"/>
      <c r="H293" s="575"/>
      <c r="I293" s="624"/>
      <c r="J293" s="571"/>
      <c r="K293" s="572"/>
      <c r="L293" s="149"/>
      <c r="M293" s="221"/>
      <c r="N293" s="434"/>
      <c r="O293" s="434"/>
      <c r="P293" s="430"/>
      <c r="Q293" s="434"/>
      <c r="R293" s="434"/>
      <c r="S293" s="430"/>
      <c r="T293" s="434"/>
      <c r="U293" s="434"/>
      <c r="V293" s="430"/>
      <c r="W293" s="191"/>
      <c r="X293" s="191"/>
      <c r="Y293" s="130"/>
    </row>
    <row r="294" spans="1:25" s="121" customFormat="1" x14ac:dyDescent="0.25">
      <c r="A294" s="187">
        <v>1</v>
      </c>
      <c r="B294" s="188" t="s">
        <v>23</v>
      </c>
      <c r="C294" s="253" t="s">
        <v>19</v>
      </c>
      <c r="D294" s="253">
        <v>2</v>
      </c>
      <c r="E294" s="253" t="s">
        <v>246</v>
      </c>
      <c r="F294" s="288">
        <v>10</v>
      </c>
      <c r="G294" s="714" t="s">
        <v>287</v>
      </c>
      <c r="H294" s="714"/>
      <c r="I294" s="714"/>
      <c r="J294" s="714"/>
      <c r="K294" s="702"/>
      <c r="L294" s="149" t="s">
        <v>288</v>
      </c>
      <c r="M294" s="221">
        <f>SUM(M295:M297)</f>
        <v>20300000</v>
      </c>
      <c r="N294" s="434">
        <f t="shared" ref="N294:O294" si="426">SUM(N295:N297)</f>
        <v>0</v>
      </c>
      <c r="O294" s="434">
        <f t="shared" si="426"/>
        <v>0</v>
      </c>
      <c r="P294" s="430">
        <f t="shared" si="417"/>
        <v>0</v>
      </c>
      <c r="Q294" s="434">
        <f t="shared" ref="Q294:R294" si="427">SUM(Q295:Q297)</f>
        <v>0</v>
      </c>
      <c r="R294" s="434">
        <f t="shared" si="427"/>
        <v>8954463</v>
      </c>
      <c r="S294" s="430">
        <f t="shared" si="418"/>
        <v>8954463</v>
      </c>
      <c r="T294" s="434">
        <f t="shared" ref="T294:U294" si="428">SUM(T295:T297)</f>
        <v>0</v>
      </c>
      <c r="U294" s="434">
        <f t="shared" si="428"/>
        <v>0</v>
      </c>
      <c r="V294" s="430">
        <f t="shared" si="419"/>
        <v>0</v>
      </c>
      <c r="W294" s="191">
        <f t="shared" si="420"/>
        <v>8954463</v>
      </c>
      <c r="X294" s="191">
        <f t="shared" si="421"/>
        <v>11345537</v>
      </c>
      <c r="Y294" s="130"/>
    </row>
    <row r="295" spans="1:25" s="626" customFormat="1" x14ac:dyDescent="0.25">
      <c r="A295" s="195">
        <v>1</v>
      </c>
      <c r="B295" s="625" t="s">
        <v>23</v>
      </c>
      <c r="C295" s="628" t="s">
        <v>19</v>
      </c>
      <c r="D295" s="628">
        <v>2</v>
      </c>
      <c r="E295" s="628" t="s">
        <v>246</v>
      </c>
      <c r="F295" s="629">
        <v>10</v>
      </c>
      <c r="G295" s="760" t="s">
        <v>295</v>
      </c>
      <c r="H295" s="760"/>
      <c r="I295" s="760"/>
      <c r="J295" s="760"/>
      <c r="K295" s="756"/>
      <c r="L295" s="308" t="s">
        <v>296</v>
      </c>
      <c r="M295" s="315">
        <v>6100000</v>
      </c>
      <c r="N295" s="443">
        <f t="shared" ref="N295:U296" si="429">N296</f>
        <v>0</v>
      </c>
      <c r="O295" s="443">
        <f t="shared" si="429"/>
        <v>0</v>
      </c>
      <c r="P295" s="443">
        <f t="shared" si="417"/>
        <v>0</v>
      </c>
      <c r="Q295" s="443">
        <f t="shared" si="429"/>
        <v>0</v>
      </c>
      <c r="R295" s="443">
        <v>2965920</v>
      </c>
      <c r="S295" s="443">
        <f t="shared" si="418"/>
        <v>2965920</v>
      </c>
      <c r="T295" s="443">
        <f t="shared" si="429"/>
        <v>0</v>
      </c>
      <c r="U295" s="443">
        <f t="shared" si="429"/>
        <v>0</v>
      </c>
      <c r="V295" s="443">
        <f t="shared" si="419"/>
        <v>0</v>
      </c>
      <c r="W295" s="199">
        <f t="shared" si="420"/>
        <v>2965920</v>
      </c>
      <c r="X295" s="199">
        <f t="shared" si="421"/>
        <v>3134080</v>
      </c>
      <c r="Y295" s="247"/>
    </row>
    <row r="296" spans="1:25" s="626" customFormat="1" x14ac:dyDescent="0.25">
      <c r="A296" s="195">
        <v>1</v>
      </c>
      <c r="B296" s="625" t="s">
        <v>23</v>
      </c>
      <c r="C296" s="628" t="s">
        <v>19</v>
      </c>
      <c r="D296" s="628">
        <v>2</v>
      </c>
      <c r="E296" s="628" t="s">
        <v>246</v>
      </c>
      <c r="F296" s="629">
        <v>10</v>
      </c>
      <c r="G296" s="760" t="s">
        <v>297</v>
      </c>
      <c r="H296" s="760"/>
      <c r="I296" s="760"/>
      <c r="J296" s="760"/>
      <c r="K296" s="756"/>
      <c r="L296" s="205" t="s">
        <v>298</v>
      </c>
      <c r="M296" s="222">
        <v>7300000</v>
      </c>
      <c r="N296" s="443">
        <f t="shared" si="429"/>
        <v>0</v>
      </c>
      <c r="O296" s="443">
        <f t="shared" si="429"/>
        <v>0</v>
      </c>
      <c r="P296" s="443">
        <f t="shared" si="417"/>
        <v>0</v>
      </c>
      <c r="Q296" s="443">
        <f t="shared" si="429"/>
        <v>0</v>
      </c>
      <c r="R296" s="443">
        <v>2695252</v>
      </c>
      <c r="S296" s="443">
        <f t="shared" si="418"/>
        <v>2695252</v>
      </c>
      <c r="T296" s="443">
        <f t="shared" si="429"/>
        <v>0</v>
      </c>
      <c r="U296" s="443">
        <f t="shared" si="429"/>
        <v>0</v>
      </c>
      <c r="V296" s="443">
        <f t="shared" si="419"/>
        <v>0</v>
      </c>
      <c r="W296" s="199">
        <f t="shared" si="420"/>
        <v>2695252</v>
      </c>
      <c r="X296" s="199">
        <f t="shared" si="421"/>
        <v>4604748</v>
      </c>
      <c r="Y296" s="247"/>
    </row>
    <row r="297" spans="1:25" s="626" customFormat="1" x14ac:dyDescent="0.25">
      <c r="A297" s="195">
        <v>1</v>
      </c>
      <c r="B297" s="625" t="s">
        <v>23</v>
      </c>
      <c r="C297" s="628" t="s">
        <v>19</v>
      </c>
      <c r="D297" s="628">
        <v>2</v>
      </c>
      <c r="E297" s="628" t="s">
        <v>246</v>
      </c>
      <c r="F297" s="629">
        <v>10</v>
      </c>
      <c r="G297" s="760" t="s">
        <v>299</v>
      </c>
      <c r="H297" s="760"/>
      <c r="I297" s="760"/>
      <c r="J297" s="760"/>
      <c r="K297" s="756"/>
      <c r="L297" s="308" t="s">
        <v>300</v>
      </c>
      <c r="M297" s="322">
        <v>6900000</v>
      </c>
      <c r="N297" s="443">
        <f>N298</f>
        <v>0</v>
      </c>
      <c r="O297" s="443">
        <f>O298</f>
        <v>0</v>
      </c>
      <c r="P297" s="443">
        <f t="shared" si="417"/>
        <v>0</v>
      </c>
      <c r="Q297" s="443">
        <f>Q298</f>
        <v>0</v>
      </c>
      <c r="R297" s="443">
        <v>3293291</v>
      </c>
      <c r="S297" s="443">
        <f t="shared" si="418"/>
        <v>3293291</v>
      </c>
      <c r="T297" s="443">
        <f>T298</f>
        <v>0</v>
      </c>
      <c r="U297" s="443">
        <f>U298</f>
        <v>0</v>
      </c>
      <c r="V297" s="443">
        <f t="shared" si="419"/>
        <v>0</v>
      </c>
      <c r="W297" s="199">
        <f t="shared" si="420"/>
        <v>3293291</v>
      </c>
      <c r="X297" s="199">
        <f t="shared" si="421"/>
        <v>3606709</v>
      </c>
      <c r="Y297" s="247"/>
    </row>
    <row r="298" spans="1:25" s="121" customFormat="1" x14ac:dyDescent="0.25">
      <c r="A298" s="323"/>
      <c r="B298" s="236"/>
      <c r="C298" s="236"/>
      <c r="D298" s="236"/>
      <c r="E298" s="236"/>
      <c r="F298" s="234"/>
      <c r="G298" s="758"/>
      <c r="H298" s="758"/>
      <c r="I298" s="758"/>
      <c r="J298" s="758"/>
      <c r="K298" s="724"/>
      <c r="L298" s="308"/>
      <c r="M298" s="229"/>
      <c r="N298" s="443"/>
      <c r="O298" s="443"/>
      <c r="P298" s="443"/>
      <c r="Q298" s="443"/>
      <c r="R298" s="443"/>
      <c r="S298" s="443"/>
      <c r="T298" s="443"/>
      <c r="U298" s="443"/>
      <c r="V298" s="443"/>
      <c r="W298" s="196"/>
      <c r="X298" s="196"/>
      <c r="Y298" s="130"/>
    </row>
    <row r="299" spans="1:25" s="121" customFormat="1" x14ac:dyDescent="0.25">
      <c r="A299" s="187">
        <v>1</v>
      </c>
      <c r="B299" s="188" t="s">
        <v>23</v>
      </c>
      <c r="C299" s="320" t="s">
        <v>19</v>
      </c>
      <c r="D299" s="320">
        <v>2</v>
      </c>
      <c r="E299" s="320" t="s">
        <v>246</v>
      </c>
      <c r="F299" s="321">
        <v>10</v>
      </c>
      <c r="G299" s="761" t="s">
        <v>301</v>
      </c>
      <c r="H299" s="761"/>
      <c r="I299" s="761"/>
      <c r="J299" s="761"/>
      <c r="K299" s="762"/>
      <c r="L299" s="324" t="s">
        <v>302</v>
      </c>
      <c r="M299" s="275">
        <f>M300</f>
        <v>20115000</v>
      </c>
      <c r="N299" s="439">
        <f t="shared" ref="N299:U300" si="430">N300</f>
        <v>0</v>
      </c>
      <c r="O299" s="439">
        <f t="shared" si="430"/>
        <v>0</v>
      </c>
      <c r="P299" s="430">
        <f t="shared" ref="P299:P300" si="431">N299+O299</f>
        <v>0</v>
      </c>
      <c r="Q299" s="439">
        <f t="shared" ref="Q299:R299" si="432">Q300</f>
        <v>0</v>
      </c>
      <c r="R299" s="439">
        <f t="shared" si="432"/>
        <v>0</v>
      </c>
      <c r="S299" s="430">
        <f t="shared" ref="S299:S300" si="433">Q299+R299</f>
        <v>0</v>
      </c>
      <c r="T299" s="439">
        <f t="shared" ref="T299:U299" si="434">T300</f>
        <v>0</v>
      </c>
      <c r="U299" s="439">
        <f t="shared" si="434"/>
        <v>0</v>
      </c>
      <c r="V299" s="430">
        <f t="shared" ref="V299:V300" si="435">T299+U299</f>
        <v>0</v>
      </c>
      <c r="W299" s="191">
        <f t="shared" ref="W299:W300" si="436">P299+S299+V299</f>
        <v>0</v>
      </c>
      <c r="X299" s="191">
        <f t="shared" ref="X299:X300" si="437">M299-W299</f>
        <v>20115000</v>
      </c>
      <c r="Y299" s="130"/>
    </row>
    <row r="300" spans="1:25" s="626" customFormat="1" ht="23.25" x14ac:dyDescent="0.25">
      <c r="A300" s="195">
        <v>1</v>
      </c>
      <c r="B300" s="625" t="s">
        <v>23</v>
      </c>
      <c r="C300" s="628" t="s">
        <v>19</v>
      </c>
      <c r="D300" s="628">
        <v>2</v>
      </c>
      <c r="E300" s="628" t="s">
        <v>246</v>
      </c>
      <c r="F300" s="629">
        <v>10</v>
      </c>
      <c r="G300" s="760" t="s">
        <v>303</v>
      </c>
      <c r="H300" s="760"/>
      <c r="I300" s="760"/>
      <c r="J300" s="760"/>
      <c r="K300" s="756"/>
      <c r="L300" s="308" t="s">
        <v>304</v>
      </c>
      <c r="M300" s="315">
        <v>20115000</v>
      </c>
      <c r="N300" s="443">
        <f t="shared" si="430"/>
        <v>0</v>
      </c>
      <c r="O300" s="443">
        <f t="shared" si="430"/>
        <v>0</v>
      </c>
      <c r="P300" s="443">
        <f t="shared" si="431"/>
        <v>0</v>
      </c>
      <c r="Q300" s="443">
        <f t="shared" si="430"/>
        <v>0</v>
      </c>
      <c r="R300" s="443">
        <f t="shared" si="430"/>
        <v>0</v>
      </c>
      <c r="S300" s="443">
        <f t="shared" si="433"/>
        <v>0</v>
      </c>
      <c r="T300" s="443">
        <f t="shared" si="430"/>
        <v>0</v>
      </c>
      <c r="U300" s="443">
        <f t="shared" si="430"/>
        <v>0</v>
      </c>
      <c r="V300" s="443">
        <f t="shared" si="435"/>
        <v>0</v>
      </c>
      <c r="W300" s="199">
        <f t="shared" si="436"/>
        <v>0</v>
      </c>
      <c r="X300" s="199">
        <f t="shared" si="437"/>
        <v>20115000</v>
      </c>
      <c r="Y300" s="247"/>
    </row>
    <row r="301" spans="1:25" s="121" customFormat="1" x14ac:dyDescent="0.25">
      <c r="A301" s="189"/>
      <c r="B301" s="325"/>
      <c r="C301" s="320"/>
      <c r="D301" s="320"/>
      <c r="E301" s="320"/>
      <c r="F301" s="321"/>
      <c r="G301" s="758"/>
      <c r="H301" s="758"/>
      <c r="I301" s="758"/>
      <c r="J301" s="758"/>
      <c r="K301" s="724"/>
      <c r="L301" s="308"/>
      <c r="M301" s="315"/>
      <c r="N301" s="442"/>
      <c r="O301" s="442"/>
      <c r="P301" s="442"/>
      <c r="Q301" s="442"/>
      <c r="R301" s="442"/>
      <c r="S301" s="442"/>
      <c r="T301" s="442"/>
      <c r="U301" s="442"/>
      <c r="V301" s="442"/>
      <c r="W301" s="202"/>
      <c r="X301" s="202"/>
      <c r="Y301" s="130"/>
    </row>
    <row r="302" spans="1:25" s="121" customFormat="1" x14ac:dyDescent="0.25">
      <c r="A302" s="189"/>
      <c r="B302" s="196"/>
      <c r="C302" s="196"/>
      <c r="D302" s="196"/>
      <c r="E302" s="196"/>
      <c r="F302" s="187"/>
      <c r="G302" s="724"/>
      <c r="H302" s="725"/>
      <c r="I302" s="725"/>
      <c r="J302" s="725"/>
      <c r="K302" s="725"/>
      <c r="L302" s="149"/>
      <c r="M302" s="219"/>
      <c r="N302" s="442"/>
      <c r="O302" s="442"/>
      <c r="P302" s="442"/>
      <c r="Q302" s="442"/>
      <c r="R302" s="442"/>
      <c r="S302" s="442"/>
      <c r="T302" s="442"/>
      <c r="U302" s="442"/>
      <c r="V302" s="442"/>
      <c r="W302" s="202"/>
      <c r="X302" s="202"/>
      <c r="Y302" s="130"/>
    </row>
    <row r="303" spans="1:25" s="333" customFormat="1" x14ac:dyDescent="0.25">
      <c r="A303" s="326">
        <v>1</v>
      </c>
      <c r="B303" s="327" t="s">
        <v>23</v>
      </c>
      <c r="C303" s="327" t="s">
        <v>20</v>
      </c>
      <c r="D303" s="328"/>
      <c r="E303" s="328"/>
      <c r="F303" s="326"/>
      <c r="G303" s="763"/>
      <c r="H303" s="763"/>
      <c r="I303" s="763"/>
      <c r="J303" s="763"/>
      <c r="K303" s="764"/>
      <c r="L303" s="329" t="s">
        <v>305</v>
      </c>
      <c r="M303" s="330">
        <f>M304+M431</f>
        <v>1494176000</v>
      </c>
      <c r="N303" s="448">
        <f>N304+N431</f>
        <v>0</v>
      </c>
      <c r="O303" s="448">
        <f>O304+O431</f>
        <v>0</v>
      </c>
      <c r="P303" s="449">
        <f t="shared" ref="P303:P317" si="438">N303+O303</f>
        <v>0</v>
      </c>
      <c r="Q303" s="448">
        <f>Q304+Q431</f>
        <v>382345000</v>
      </c>
      <c r="R303" s="448">
        <f>R304+R431</f>
        <v>68080000</v>
      </c>
      <c r="S303" s="449">
        <f t="shared" ref="S303:S317" si="439">Q303+R303</f>
        <v>450425000</v>
      </c>
      <c r="T303" s="448">
        <f>T304+T431</f>
        <v>0</v>
      </c>
      <c r="U303" s="448">
        <f>U304+U431</f>
        <v>0</v>
      </c>
      <c r="V303" s="449">
        <f t="shared" ref="V303:V317" si="440">T303+U303</f>
        <v>0</v>
      </c>
      <c r="W303" s="331">
        <f t="shared" ref="W303:W317" si="441">P303+S303+V303</f>
        <v>450425000</v>
      </c>
      <c r="X303" s="331">
        <f t="shared" ref="X303:X317" si="442">M303-W303</f>
        <v>1043751000</v>
      </c>
      <c r="Y303" s="332"/>
    </row>
    <row r="304" spans="1:25" s="180" customFormat="1" ht="22.5" x14ac:dyDescent="0.25">
      <c r="A304" s="298">
        <v>1</v>
      </c>
      <c r="B304" s="268" t="s">
        <v>23</v>
      </c>
      <c r="C304" s="268" t="s">
        <v>20</v>
      </c>
      <c r="D304" s="268">
        <v>2</v>
      </c>
      <c r="E304" s="268" t="s">
        <v>19</v>
      </c>
      <c r="F304" s="334"/>
      <c r="G304" s="765"/>
      <c r="H304" s="765"/>
      <c r="I304" s="765"/>
      <c r="J304" s="765"/>
      <c r="K304" s="752"/>
      <c r="L304" s="335" t="s">
        <v>306</v>
      </c>
      <c r="M304" s="336">
        <f>M305+M324+M336+M357+M378+M399+M409+M421</f>
        <v>1397402000</v>
      </c>
      <c r="N304" s="437">
        <f>N305+N324+N336+N357+N378+N399+N409</f>
        <v>0</v>
      </c>
      <c r="O304" s="437">
        <f>O305+O324+O336+O357+O378+O399+O409</f>
        <v>0</v>
      </c>
      <c r="P304" s="438">
        <f t="shared" si="438"/>
        <v>0</v>
      </c>
      <c r="Q304" s="437">
        <f>Q305+Q324+Q336+Q357+Q378+Q399+Q409</f>
        <v>370645000</v>
      </c>
      <c r="R304" s="437">
        <f>R305+R324+R336+R357+R378+R399+R409</f>
        <v>0</v>
      </c>
      <c r="S304" s="438">
        <f t="shared" si="439"/>
        <v>370645000</v>
      </c>
      <c r="T304" s="437">
        <f>T305+T324+T336+T357+T378+T399+T409</f>
        <v>0</v>
      </c>
      <c r="U304" s="437">
        <f>U305+U324+U336+U357+U378+U399+U409</f>
        <v>0</v>
      </c>
      <c r="V304" s="438">
        <f t="shared" si="440"/>
        <v>0</v>
      </c>
      <c r="W304" s="272">
        <f t="shared" si="441"/>
        <v>370645000</v>
      </c>
      <c r="X304" s="272">
        <f t="shared" si="442"/>
        <v>1026757000</v>
      </c>
      <c r="Y304" s="179"/>
    </row>
    <row r="305" spans="1:25" s="159" customFormat="1" x14ac:dyDescent="0.25">
      <c r="A305" s="210">
        <v>1</v>
      </c>
      <c r="B305" s="182" t="s">
        <v>23</v>
      </c>
      <c r="C305" s="182" t="s">
        <v>20</v>
      </c>
      <c r="D305" s="182">
        <v>2</v>
      </c>
      <c r="E305" s="182" t="s">
        <v>19</v>
      </c>
      <c r="F305" s="292" t="s">
        <v>22</v>
      </c>
      <c r="G305" s="732"/>
      <c r="H305" s="732"/>
      <c r="I305" s="732"/>
      <c r="J305" s="732"/>
      <c r="K305" s="730"/>
      <c r="L305" s="184" t="s">
        <v>307</v>
      </c>
      <c r="M305" s="511">
        <f>M306</f>
        <v>418302000</v>
      </c>
      <c r="N305" s="213">
        <f>N306</f>
        <v>0</v>
      </c>
      <c r="O305" s="431">
        <f t="shared" ref="O305" si="443">O306</f>
        <v>0</v>
      </c>
      <c r="P305" s="432">
        <f t="shared" si="438"/>
        <v>0</v>
      </c>
      <c r="Q305" s="431">
        <f t="shared" ref="Q305:R305" si="444">Q306</f>
        <v>98850000</v>
      </c>
      <c r="R305" s="431">
        <f t="shared" si="444"/>
        <v>0</v>
      </c>
      <c r="S305" s="432">
        <f t="shared" si="439"/>
        <v>98850000</v>
      </c>
      <c r="T305" s="431">
        <f t="shared" ref="T305:U305" si="445">T306</f>
        <v>0</v>
      </c>
      <c r="U305" s="431">
        <f t="shared" si="445"/>
        <v>0</v>
      </c>
      <c r="V305" s="432">
        <f t="shared" si="440"/>
        <v>0</v>
      </c>
      <c r="W305" s="186">
        <f t="shared" si="441"/>
        <v>98850000</v>
      </c>
      <c r="X305" s="186">
        <f t="shared" si="442"/>
        <v>319452000</v>
      </c>
      <c r="Y305" s="158"/>
    </row>
    <row r="306" spans="1:25" s="201" customFormat="1" x14ac:dyDescent="0.25">
      <c r="A306" s="187">
        <v>1</v>
      </c>
      <c r="B306" s="188" t="s">
        <v>23</v>
      </c>
      <c r="C306" s="188" t="s">
        <v>20</v>
      </c>
      <c r="D306" s="188">
        <v>2</v>
      </c>
      <c r="E306" s="188" t="s">
        <v>19</v>
      </c>
      <c r="F306" s="235" t="s">
        <v>22</v>
      </c>
      <c r="G306" s="710" t="s">
        <v>107</v>
      </c>
      <c r="H306" s="703"/>
      <c r="I306" s="703"/>
      <c r="J306" s="703"/>
      <c r="K306" s="703"/>
      <c r="L306" s="189" t="s">
        <v>108</v>
      </c>
      <c r="M306" s="190">
        <f>M307</f>
        <v>418302000</v>
      </c>
      <c r="N306" s="190">
        <f>N307</f>
        <v>0</v>
      </c>
      <c r="O306" s="190">
        <f>O307</f>
        <v>0</v>
      </c>
      <c r="P306" s="430">
        <f t="shared" si="438"/>
        <v>0</v>
      </c>
      <c r="Q306" s="190">
        <f>Q307</f>
        <v>98850000</v>
      </c>
      <c r="R306" s="190">
        <f>R307</f>
        <v>0</v>
      </c>
      <c r="S306" s="430">
        <f t="shared" si="439"/>
        <v>98850000</v>
      </c>
      <c r="T306" s="190">
        <f>T307</f>
        <v>0</v>
      </c>
      <c r="U306" s="190">
        <f>U307</f>
        <v>0</v>
      </c>
      <c r="V306" s="430">
        <f t="shared" si="440"/>
        <v>0</v>
      </c>
      <c r="W306" s="191">
        <f t="shared" si="441"/>
        <v>98850000</v>
      </c>
      <c r="X306" s="191">
        <f t="shared" si="442"/>
        <v>319452000</v>
      </c>
      <c r="Y306" s="200"/>
    </row>
    <row r="307" spans="1:25" s="121" customFormat="1" x14ac:dyDescent="0.25">
      <c r="A307" s="187">
        <v>1</v>
      </c>
      <c r="B307" s="188" t="s">
        <v>23</v>
      </c>
      <c r="C307" s="188" t="s">
        <v>20</v>
      </c>
      <c r="D307" s="188">
        <v>2</v>
      </c>
      <c r="E307" s="188" t="s">
        <v>19</v>
      </c>
      <c r="F307" s="235" t="s">
        <v>22</v>
      </c>
      <c r="G307" s="572" t="s">
        <v>128</v>
      </c>
      <c r="H307" s="575"/>
      <c r="I307" s="575"/>
      <c r="J307" s="575"/>
      <c r="K307" s="575"/>
      <c r="L307" s="149" t="s">
        <v>116</v>
      </c>
      <c r="M307" s="221">
        <f>M308+M320</f>
        <v>418302000</v>
      </c>
      <c r="N307" s="221">
        <f>N308+N320</f>
        <v>0</v>
      </c>
      <c r="O307" s="221">
        <f>O308+O320</f>
        <v>0</v>
      </c>
      <c r="P307" s="430">
        <f t="shared" si="438"/>
        <v>0</v>
      </c>
      <c r="Q307" s="221">
        <f>Q308+Q320</f>
        <v>98850000</v>
      </c>
      <c r="R307" s="221">
        <f>R308+R320</f>
        <v>0</v>
      </c>
      <c r="S307" s="430">
        <f t="shared" si="439"/>
        <v>98850000</v>
      </c>
      <c r="T307" s="221">
        <f>T308+T320</f>
        <v>0</v>
      </c>
      <c r="U307" s="221">
        <f>U308+U320</f>
        <v>0</v>
      </c>
      <c r="V307" s="430">
        <f t="shared" si="440"/>
        <v>0</v>
      </c>
      <c r="W307" s="191">
        <f t="shared" si="441"/>
        <v>98850000</v>
      </c>
      <c r="X307" s="191">
        <f t="shared" si="442"/>
        <v>319452000</v>
      </c>
      <c r="Y307" s="130"/>
    </row>
    <row r="308" spans="1:25" s="121" customFormat="1" x14ac:dyDescent="0.25">
      <c r="A308" s="187">
        <v>1</v>
      </c>
      <c r="B308" s="188" t="s">
        <v>23</v>
      </c>
      <c r="C308" s="188" t="s">
        <v>20</v>
      </c>
      <c r="D308" s="188">
        <v>2</v>
      </c>
      <c r="E308" s="188" t="s">
        <v>19</v>
      </c>
      <c r="F308" s="235" t="s">
        <v>22</v>
      </c>
      <c r="G308" s="572" t="s">
        <v>129</v>
      </c>
      <c r="H308" s="575"/>
      <c r="I308" s="575"/>
      <c r="J308" s="575"/>
      <c r="K308" s="575"/>
      <c r="L308" s="149" t="s">
        <v>118</v>
      </c>
      <c r="M308" s="221">
        <f>M309</f>
        <v>22302000</v>
      </c>
      <c r="N308" s="221">
        <f>N309</f>
        <v>0</v>
      </c>
      <c r="O308" s="221">
        <f>O309</f>
        <v>0</v>
      </c>
      <c r="P308" s="430">
        <f t="shared" si="438"/>
        <v>0</v>
      </c>
      <c r="Q308" s="221">
        <f>Q309</f>
        <v>0</v>
      </c>
      <c r="R308" s="221">
        <f>R309</f>
        <v>0</v>
      </c>
      <c r="S308" s="430">
        <f t="shared" si="439"/>
        <v>0</v>
      </c>
      <c r="T308" s="221">
        <f>T309</f>
        <v>0</v>
      </c>
      <c r="U308" s="221">
        <f>U309</f>
        <v>0</v>
      </c>
      <c r="V308" s="430">
        <f t="shared" si="440"/>
        <v>0</v>
      </c>
      <c r="W308" s="191">
        <f t="shared" si="441"/>
        <v>0</v>
      </c>
      <c r="X308" s="191">
        <f t="shared" si="442"/>
        <v>22302000</v>
      </c>
      <c r="Y308" s="130"/>
    </row>
    <row r="309" spans="1:25" s="121" customFormat="1" x14ac:dyDescent="0.25">
      <c r="A309" s="187">
        <v>1</v>
      </c>
      <c r="B309" s="188" t="s">
        <v>23</v>
      </c>
      <c r="C309" s="188" t="s">
        <v>20</v>
      </c>
      <c r="D309" s="188">
        <v>2</v>
      </c>
      <c r="E309" s="188" t="s">
        <v>19</v>
      </c>
      <c r="F309" s="235" t="s">
        <v>22</v>
      </c>
      <c r="G309" s="702" t="s">
        <v>119</v>
      </c>
      <c r="H309" s="735"/>
      <c r="I309" s="735"/>
      <c r="J309" s="735"/>
      <c r="K309" s="735"/>
      <c r="L309" s="149" t="s">
        <v>120</v>
      </c>
      <c r="M309" s="221">
        <f>SUM(M310:M317)</f>
        <v>22302000</v>
      </c>
      <c r="N309" s="221">
        <f>SUM(N310:N317)</f>
        <v>0</v>
      </c>
      <c r="O309" s="221">
        <f>SUM(O310:O317)</f>
        <v>0</v>
      </c>
      <c r="P309" s="430">
        <f t="shared" si="438"/>
        <v>0</v>
      </c>
      <c r="Q309" s="221">
        <f>SUM(Q310:Q317)</f>
        <v>0</v>
      </c>
      <c r="R309" s="221">
        <f>SUM(R310:R317)</f>
        <v>0</v>
      </c>
      <c r="S309" s="430">
        <f t="shared" si="439"/>
        <v>0</v>
      </c>
      <c r="T309" s="221">
        <f>SUM(T310:T317)</f>
        <v>0</v>
      </c>
      <c r="U309" s="221">
        <f>SUM(U310:U317)</f>
        <v>0</v>
      </c>
      <c r="V309" s="430">
        <f t="shared" si="440"/>
        <v>0</v>
      </c>
      <c r="W309" s="191">
        <f t="shared" si="441"/>
        <v>0</v>
      </c>
      <c r="X309" s="191">
        <f t="shared" si="442"/>
        <v>22302000</v>
      </c>
      <c r="Y309" s="130"/>
    </row>
    <row r="310" spans="1:25" s="626" customFormat="1" x14ac:dyDescent="0.25">
      <c r="A310" s="195">
        <v>1</v>
      </c>
      <c r="B310" s="625" t="s">
        <v>23</v>
      </c>
      <c r="C310" s="625" t="s">
        <v>20</v>
      </c>
      <c r="D310" s="625">
        <v>2</v>
      </c>
      <c r="E310" s="625" t="s">
        <v>19</v>
      </c>
      <c r="F310" s="244" t="s">
        <v>22</v>
      </c>
      <c r="G310" s="704" t="s">
        <v>308</v>
      </c>
      <c r="H310" s="705"/>
      <c r="I310" s="705"/>
      <c r="J310" s="705"/>
      <c r="K310" s="705"/>
      <c r="L310" s="205" t="s">
        <v>309</v>
      </c>
      <c r="M310" s="222">
        <v>0</v>
      </c>
      <c r="N310" s="443">
        <f>N312</f>
        <v>0</v>
      </c>
      <c r="O310" s="443">
        <f>O312</f>
        <v>0</v>
      </c>
      <c r="P310" s="443">
        <f t="shared" si="438"/>
        <v>0</v>
      </c>
      <c r="Q310" s="443">
        <f>Q312</f>
        <v>0</v>
      </c>
      <c r="R310" s="443">
        <f>R312</f>
        <v>0</v>
      </c>
      <c r="S310" s="443">
        <f t="shared" si="439"/>
        <v>0</v>
      </c>
      <c r="T310" s="443">
        <f>T312</f>
        <v>0</v>
      </c>
      <c r="U310" s="443">
        <f>U312</f>
        <v>0</v>
      </c>
      <c r="V310" s="443">
        <f t="shared" si="440"/>
        <v>0</v>
      </c>
      <c r="W310" s="199">
        <f t="shared" si="441"/>
        <v>0</v>
      </c>
      <c r="X310" s="199">
        <f t="shared" si="442"/>
        <v>0</v>
      </c>
      <c r="Y310" s="247"/>
    </row>
    <row r="311" spans="1:25" s="626" customFormat="1" x14ac:dyDescent="0.25">
      <c r="A311" s="195">
        <v>1</v>
      </c>
      <c r="B311" s="625" t="s">
        <v>23</v>
      </c>
      <c r="C311" s="625" t="s">
        <v>20</v>
      </c>
      <c r="D311" s="625">
        <v>2</v>
      </c>
      <c r="E311" s="625" t="s">
        <v>19</v>
      </c>
      <c r="F311" s="244" t="s">
        <v>22</v>
      </c>
      <c r="G311" s="704" t="s">
        <v>308</v>
      </c>
      <c r="H311" s="705"/>
      <c r="I311" s="705"/>
      <c r="J311" s="705"/>
      <c r="K311" s="705"/>
      <c r="L311" s="205" t="s">
        <v>476</v>
      </c>
      <c r="M311" s="222">
        <v>4842000</v>
      </c>
      <c r="N311" s="443">
        <f>N313</f>
        <v>0</v>
      </c>
      <c r="O311" s="443">
        <f>O313</f>
        <v>0</v>
      </c>
      <c r="P311" s="443">
        <f t="shared" si="438"/>
        <v>0</v>
      </c>
      <c r="Q311" s="443">
        <f>Q313</f>
        <v>0</v>
      </c>
      <c r="R311" s="443">
        <f>R313</f>
        <v>0</v>
      </c>
      <c r="S311" s="443">
        <f t="shared" si="439"/>
        <v>0</v>
      </c>
      <c r="T311" s="443">
        <f>T313</f>
        <v>0</v>
      </c>
      <c r="U311" s="443">
        <f>U313</f>
        <v>0</v>
      </c>
      <c r="V311" s="443">
        <f t="shared" si="440"/>
        <v>0</v>
      </c>
      <c r="W311" s="199">
        <f t="shared" si="441"/>
        <v>0</v>
      </c>
      <c r="X311" s="199">
        <f t="shared" si="442"/>
        <v>4842000</v>
      </c>
      <c r="Y311" s="247"/>
    </row>
    <row r="312" spans="1:25" s="626" customFormat="1" x14ac:dyDescent="0.25">
      <c r="A312" s="195">
        <v>1</v>
      </c>
      <c r="B312" s="625" t="s">
        <v>23</v>
      </c>
      <c r="C312" s="625" t="s">
        <v>20</v>
      </c>
      <c r="D312" s="625">
        <v>2</v>
      </c>
      <c r="E312" s="625" t="s">
        <v>19</v>
      </c>
      <c r="F312" s="244" t="s">
        <v>22</v>
      </c>
      <c r="G312" s="704" t="s">
        <v>310</v>
      </c>
      <c r="H312" s="705"/>
      <c r="I312" s="705"/>
      <c r="J312" s="705"/>
      <c r="K312" s="705"/>
      <c r="L312" s="205" t="s">
        <v>242</v>
      </c>
      <c r="M312" s="222">
        <v>0</v>
      </c>
      <c r="N312" s="443">
        <f t="shared" ref="N312:U312" si="446">N313</f>
        <v>0</v>
      </c>
      <c r="O312" s="443">
        <f t="shared" si="446"/>
        <v>0</v>
      </c>
      <c r="P312" s="443">
        <f t="shared" si="438"/>
        <v>0</v>
      </c>
      <c r="Q312" s="443">
        <f t="shared" si="446"/>
        <v>0</v>
      </c>
      <c r="R312" s="443">
        <f t="shared" si="446"/>
        <v>0</v>
      </c>
      <c r="S312" s="443">
        <f t="shared" si="439"/>
        <v>0</v>
      </c>
      <c r="T312" s="443">
        <f t="shared" si="446"/>
        <v>0</v>
      </c>
      <c r="U312" s="443">
        <f t="shared" si="446"/>
        <v>0</v>
      </c>
      <c r="V312" s="443">
        <f t="shared" si="440"/>
        <v>0</v>
      </c>
      <c r="W312" s="199">
        <f t="shared" si="441"/>
        <v>0</v>
      </c>
      <c r="X312" s="199">
        <f t="shared" si="442"/>
        <v>0</v>
      </c>
      <c r="Y312" s="247"/>
    </row>
    <row r="313" spans="1:25" s="626" customFormat="1" x14ac:dyDescent="0.25">
      <c r="A313" s="195">
        <v>1</v>
      </c>
      <c r="B313" s="625" t="s">
        <v>23</v>
      </c>
      <c r="C313" s="625" t="s">
        <v>20</v>
      </c>
      <c r="D313" s="625">
        <v>2</v>
      </c>
      <c r="E313" s="625" t="s">
        <v>19</v>
      </c>
      <c r="F313" s="244" t="s">
        <v>22</v>
      </c>
      <c r="G313" s="704" t="s">
        <v>311</v>
      </c>
      <c r="H313" s="705"/>
      <c r="I313" s="705"/>
      <c r="J313" s="705"/>
      <c r="K313" s="705"/>
      <c r="L313" s="205" t="s">
        <v>312</v>
      </c>
      <c r="M313" s="222">
        <v>0</v>
      </c>
      <c r="N313" s="443">
        <f>N315</f>
        <v>0</v>
      </c>
      <c r="O313" s="443">
        <f>O315</f>
        <v>0</v>
      </c>
      <c r="P313" s="443">
        <f t="shared" si="438"/>
        <v>0</v>
      </c>
      <c r="Q313" s="443">
        <f>Q315</f>
        <v>0</v>
      </c>
      <c r="R313" s="443">
        <f>R315</f>
        <v>0</v>
      </c>
      <c r="S313" s="443">
        <f t="shared" si="439"/>
        <v>0</v>
      </c>
      <c r="T313" s="443">
        <f>T315</f>
        <v>0</v>
      </c>
      <c r="U313" s="443">
        <f>U315</f>
        <v>0</v>
      </c>
      <c r="V313" s="443">
        <f t="shared" si="440"/>
        <v>0</v>
      </c>
      <c r="W313" s="199">
        <f t="shared" si="441"/>
        <v>0</v>
      </c>
      <c r="X313" s="199">
        <f t="shared" si="442"/>
        <v>0</v>
      </c>
      <c r="Y313" s="247"/>
    </row>
    <row r="314" spans="1:25" s="626" customFormat="1" x14ac:dyDescent="0.25">
      <c r="A314" s="195"/>
      <c r="B314" s="625"/>
      <c r="C314" s="625"/>
      <c r="D314" s="625"/>
      <c r="E314" s="625"/>
      <c r="F314" s="244"/>
      <c r="G314" s="704" t="s">
        <v>313</v>
      </c>
      <c r="H314" s="705"/>
      <c r="I314" s="705"/>
      <c r="J314" s="705"/>
      <c r="K314" s="705"/>
      <c r="L314" s="205" t="s">
        <v>314</v>
      </c>
      <c r="M314" s="222">
        <v>0</v>
      </c>
      <c r="N314" s="443">
        <v>0</v>
      </c>
      <c r="O314" s="443">
        <v>0</v>
      </c>
      <c r="P314" s="443">
        <f t="shared" si="438"/>
        <v>0</v>
      </c>
      <c r="Q314" s="443">
        <v>0</v>
      </c>
      <c r="R314" s="443">
        <v>0</v>
      </c>
      <c r="S314" s="443">
        <f t="shared" si="439"/>
        <v>0</v>
      </c>
      <c r="T314" s="443">
        <v>0</v>
      </c>
      <c r="U314" s="443">
        <v>0</v>
      </c>
      <c r="V314" s="443">
        <f t="shared" si="440"/>
        <v>0</v>
      </c>
      <c r="W314" s="199"/>
      <c r="X314" s="199"/>
      <c r="Y314" s="247"/>
    </row>
    <row r="315" spans="1:25" s="626" customFormat="1" x14ac:dyDescent="0.25">
      <c r="A315" s="195">
        <v>1</v>
      </c>
      <c r="B315" s="625" t="s">
        <v>23</v>
      </c>
      <c r="C315" s="625" t="s">
        <v>20</v>
      </c>
      <c r="D315" s="625">
        <v>2</v>
      </c>
      <c r="E315" s="625" t="s">
        <v>19</v>
      </c>
      <c r="F315" s="244" t="s">
        <v>22</v>
      </c>
      <c r="G315" s="704" t="s">
        <v>315</v>
      </c>
      <c r="H315" s="705"/>
      <c r="I315" s="705"/>
      <c r="J315" s="705"/>
      <c r="K315" s="705"/>
      <c r="L315" s="205" t="s">
        <v>237</v>
      </c>
      <c r="M315" s="222">
        <v>3600000</v>
      </c>
      <c r="N315" s="443">
        <f t="shared" ref="N315:O317" si="447">N317</f>
        <v>0</v>
      </c>
      <c r="O315" s="443">
        <f t="shared" si="447"/>
        <v>0</v>
      </c>
      <c r="P315" s="443">
        <f t="shared" si="438"/>
        <v>0</v>
      </c>
      <c r="Q315" s="443">
        <v>0</v>
      </c>
      <c r="R315" s="443">
        <v>0</v>
      </c>
      <c r="S315" s="443">
        <f t="shared" si="439"/>
        <v>0</v>
      </c>
      <c r="T315" s="443">
        <f t="shared" ref="T315:U317" si="448">T317</f>
        <v>0</v>
      </c>
      <c r="U315" s="443">
        <f t="shared" si="448"/>
        <v>0</v>
      </c>
      <c r="V315" s="443">
        <f t="shared" si="440"/>
        <v>0</v>
      </c>
      <c r="W315" s="199">
        <f t="shared" si="441"/>
        <v>0</v>
      </c>
      <c r="X315" s="199">
        <f t="shared" si="442"/>
        <v>3600000</v>
      </c>
      <c r="Y315" s="247"/>
    </row>
    <row r="316" spans="1:25" s="626" customFormat="1" x14ac:dyDescent="0.25">
      <c r="A316" s="195">
        <v>1</v>
      </c>
      <c r="B316" s="625" t="s">
        <v>23</v>
      </c>
      <c r="C316" s="625" t="s">
        <v>20</v>
      </c>
      <c r="D316" s="625">
        <v>2</v>
      </c>
      <c r="E316" s="625" t="s">
        <v>19</v>
      </c>
      <c r="F316" s="244" t="s">
        <v>22</v>
      </c>
      <c r="G316" s="704" t="s">
        <v>477</v>
      </c>
      <c r="H316" s="705"/>
      <c r="I316" s="705"/>
      <c r="J316" s="705"/>
      <c r="K316" s="705"/>
      <c r="L316" s="205" t="s">
        <v>478</v>
      </c>
      <c r="M316" s="222">
        <v>6600000</v>
      </c>
      <c r="N316" s="443">
        <f t="shared" si="447"/>
        <v>0</v>
      </c>
      <c r="O316" s="443">
        <f t="shared" si="447"/>
        <v>0</v>
      </c>
      <c r="P316" s="443">
        <f t="shared" si="438"/>
        <v>0</v>
      </c>
      <c r="Q316" s="443">
        <f t="shared" ref="Q316:R316" si="449">Q318</f>
        <v>0</v>
      </c>
      <c r="R316" s="443">
        <f t="shared" si="449"/>
        <v>0</v>
      </c>
      <c r="S316" s="443">
        <f t="shared" si="439"/>
        <v>0</v>
      </c>
      <c r="T316" s="443">
        <f t="shared" si="448"/>
        <v>0</v>
      </c>
      <c r="U316" s="443">
        <f t="shared" si="448"/>
        <v>0</v>
      </c>
      <c r="V316" s="443">
        <f t="shared" si="440"/>
        <v>0</v>
      </c>
      <c r="W316" s="199">
        <f t="shared" si="441"/>
        <v>0</v>
      </c>
      <c r="X316" s="199">
        <f t="shared" si="442"/>
        <v>6600000</v>
      </c>
      <c r="Y316" s="247"/>
    </row>
    <row r="317" spans="1:25" s="626" customFormat="1" ht="14.1" customHeight="1" x14ac:dyDescent="0.25">
      <c r="A317" s="195">
        <v>1</v>
      </c>
      <c r="B317" s="625" t="s">
        <v>23</v>
      </c>
      <c r="C317" s="625" t="s">
        <v>20</v>
      </c>
      <c r="D317" s="625">
        <v>2</v>
      </c>
      <c r="E317" s="625" t="s">
        <v>19</v>
      </c>
      <c r="F317" s="244" t="s">
        <v>22</v>
      </c>
      <c r="G317" s="704" t="s">
        <v>316</v>
      </c>
      <c r="H317" s="705"/>
      <c r="I317" s="705"/>
      <c r="J317" s="705"/>
      <c r="K317" s="705"/>
      <c r="L317" s="205" t="s">
        <v>317</v>
      </c>
      <c r="M317" s="222">
        <v>7260000</v>
      </c>
      <c r="N317" s="443">
        <f t="shared" si="447"/>
        <v>0</v>
      </c>
      <c r="O317" s="443">
        <f t="shared" si="447"/>
        <v>0</v>
      </c>
      <c r="P317" s="443">
        <f t="shared" si="438"/>
        <v>0</v>
      </c>
      <c r="Q317" s="443">
        <v>0</v>
      </c>
      <c r="R317" s="443">
        <v>0</v>
      </c>
      <c r="S317" s="443">
        <f t="shared" si="439"/>
        <v>0</v>
      </c>
      <c r="T317" s="443">
        <f t="shared" si="448"/>
        <v>0</v>
      </c>
      <c r="U317" s="443">
        <f t="shared" si="448"/>
        <v>0</v>
      </c>
      <c r="V317" s="443">
        <f t="shared" si="440"/>
        <v>0</v>
      </c>
      <c r="W317" s="199">
        <f t="shared" si="441"/>
        <v>0</v>
      </c>
      <c r="X317" s="199">
        <f t="shared" si="442"/>
        <v>7260000</v>
      </c>
      <c r="Y317" s="247"/>
    </row>
    <row r="318" spans="1:25" s="121" customFormat="1" ht="14.1" customHeight="1" x14ac:dyDescent="0.25">
      <c r="A318" s="187"/>
      <c r="B318" s="188"/>
      <c r="C318" s="188"/>
      <c r="D318" s="188"/>
      <c r="E318" s="188"/>
      <c r="F318" s="235"/>
      <c r="G318" s="574"/>
      <c r="H318" s="580"/>
      <c r="I318" s="580"/>
      <c r="J318" s="580"/>
      <c r="K318" s="580"/>
      <c r="L318" s="205"/>
      <c r="M318" s="222"/>
      <c r="N318" s="430"/>
      <c r="O318" s="430"/>
      <c r="P318" s="430"/>
      <c r="Q318" s="430"/>
      <c r="R318" s="430"/>
      <c r="S318" s="430"/>
      <c r="T318" s="430"/>
      <c r="U318" s="430"/>
      <c r="V318" s="430"/>
      <c r="W318" s="191"/>
      <c r="X318" s="191"/>
      <c r="Y318" s="130"/>
    </row>
    <row r="319" spans="1:25" s="121" customFormat="1" x14ac:dyDescent="0.25">
      <c r="A319" s="187">
        <v>1</v>
      </c>
      <c r="B319" s="188" t="s">
        <v>23</v>
      </c>
      <c r="C319" s="188" t="s">
        <v>20</v>
      </c>
      <c r="D319" s="188">
        <v>2</v>
      </c>
      <c r="E319" s="188" t="s">
        <v>19</v>
      </c>
      <c r="F319" s="235" t="s">
        <v>22</v>
      </c>
      <c r="G319" s="572" t="s">
        <v>130</v>
      </c>
      <c r="H319" s="575"/>
      <c r="I319" s="575"/>
      <c r="J319" s="575"/>
      <c r="K319" s="575"/>
      <c r="L319" s="149" t="s">
        <v>131</v>
      </c>
      <c r="M319" s="221">
        <f>M320</f>
        <v>396000000</v>
      </c>
      <c r="N319" s="434">
        <f t="shared" ref="N319:O320" si="450">N320</f>
        <v>0</v>
      </c>
      <c r="O319" s="434">
        <f t="shared" si="450"/>
        <v>0</v>
      </c>
      <c r="P319" s="430">
        <f t="shared" ref="P319:P322" si="451">N319+O319</f>
        <v>0</v>
      </c>
      <c r="Q319" s="434">
        <f t="shared" ref="Q319:R320" si="452">Q320</f>
        <v>98850000</v>
      </c>
      <c r="R319" s="434">
        <f t="shared" si="452"/>
        <v>0</v>
      </c>
      <c r="S319" s="430">
        <f t="shared" ref="S319:S322" si="453">Q319+R319</f>
        <v>98850000</v>
      </c>
      <c r="T319" s="434">
        <f t="shared" ref="T319:U320" si="454">T320</f>
        <v>0</v>
      </c>
      <c r="U319" s="434">
        <f t="shared" si="454"/>
        <v>0</v>
      </c>
      <c r="V319" s="430">
        <f t="shared" ref="V319:V322" si="455">T319+U319</f>
        <v>0</v>
      </c>
      <c r="W319" s="191">
        <f t="shared" ref="W319:W322" si="456">P319+S319+V319</f>
        <v>98850000</v>
      </c>
      <c r="X319" s="191">
        <f t="shared" ref="X319:X322" si="457">M319-W319</f>
        <v>297150000</v>
      </c>
      <c r="Y319" s="130"/>
    </row>
    <row r="320" spans="1:25" s="121" customFormat="1" x14ac:dyDescent="0.25">
      <c r="A320" s="187">
        <v>1</v>
      </c>
      <c r="B320" s="188" t="s">
        <v>23</v>
      </c>
      <c r="C320" s="188" t="s">
        <v>20</v>
      </c>
      <c r="D320" s="188">
        <v>2</v>
      </c>
      <c r="E320" s="188" t="s">
        <v>19</v>
      </c>
      <c r="F320" s="235" t="s">
        <v>22</v>
      </c>
      <c r="G320" s="714" t="s">
        <v>132</v>
      </c>
      <c r="H320" s="714"/>
      <c r="I320" s="714"/>
      <c r="J320" s="714"/>
      <c r="K320" s="702"/>
      <c r="L320" s="149" t="s">
        <v>133</v>
      </c>
      <c r="M320" s="219">
        <f>SUM(M321:M322)</f>
        <v>396000000</v>
      </c>
      <c r="N320" s="439">
        <f t="shared" si="450"/>
        <v>0</v>
      </c>
      <c r="O320" s="439">
        <f t="shared" si="450"/>
        <v>0</v>
      </c>
      <c r="P320" s="430">
        <f t="shared" si="451"/>
        <v>0</v>
      </c>
      <c r="Q320" s="439">
        <f t="shared" si="452"/>
        <v>98850000</v>
      </c>
      <c r="R320" s="439">
        <f t="shared" si="452"/>
        <v>0</v>
      </c>
      <c r="S320" s="430">
        <f t="shared" si="453"/>
        <v>98850000</v>
      </c>
      <c r="T320" s="439">
        <f t="shared" si="454"/>
        <v>0</v>
      </c>
      <c r="U320" s="439">
        <f t="shared" si="454"/>
        <v>0</v>
      </c>
      <c r="V320" s="430">
        <f t="shared" si="455"/>
        <v>0</v>
      </c>
      <c r="W320" s="191">
        <f t="shared" si="456"/>
        <v>98850000</v>
      </c>
      <c r="X320" s="191">
        <f t="shared" si="457"/>
        <v>297150000</v>
      </c>
      <c r="Y320" s="130"/>
    </row>
    <row r="321" spans="1:25" s="626" customFormat="1" x14ac:dyDescent="0.25">
      <c r="A321" s="195">
        <v>1</v>
      </c>
      <c r="B321" s="625" t="s">
        <v>23</v>
      </c>
      <c r="C321" s="361" t="s">
        <v>20</v>
      </c>
      <c r="D321" s="361">
        <v>2</v>
      </c>
      <c r="E321" s="361" t="s">
        <v>19</v>
      </c>
      <c r="F321" s="258" t="s">
        <v>22</v>
      </c>
      <c r="G321" s="760" t="s">
        <v>189</v>
      </c>
      <c r="H321" s="760"/>
      <c r="I321" s="760"/>
      <c r="J321" s="760"/>
      <c r="K321" s="756"/>
      <c r="L321" s="308" t="s">
        <v>318</v>
      </c>
      <c r="M321" s="315">
        <v>396000000</v>
      </c>
      <c r="N321" s="443">
        <f>N323</f>
        <v>0</v>
      </c>
      <c r="O321" s="443">
        <f>O323</f>
        <v>0</v>
      </c>
      <c r="P321" s="443">
        <f t="shared" si="451"/>
        <v>0</v>
      </c>
      <c r="Q321" s="443">
        <v>98850000</v>
      </c>
      <c r="R321" s="443">
        <v>0</v>
      </c>
      <c r="S321" s="443">
        <f t="shared" si="453"/>
        <v>98850000</v>
      </c>
      <c r="T321" s="443">
        <f>T323</f>
        <v>0</v>
      </c>
      <c r="U321" s="443">
        <f>U323</f>
        <v>0</v>
      </c>
      <c r="V321" s="443">
        <f t="shared" si="455"/>
        <v>0</v>
      </c>
      <c r="W321" s="199">
        <f t="shared" si="456"/>
        <v>98850000</v>
      </c>
      <c r="X321" s="199">
        <f t="shared" si="457"/>
        <v>297150000</v>
      </c>
      <c r="Y321" s="247"/>
    </row>
    <row r="322" spans="1:25" s="626" customFormat="1" x14ac:dyDescent="0.25">
      <c r="A322" s="195">
        <v>1</v>
      </c>
      <c r="B322" s="625" t="s">
        <v>23</v>
      </c>
      <c r="C322" s="361" t="s">
        <v>20</v>
      </c>
      <c r="D322" s="361">
        <v>2</v>
      </c>
      <c r="E322" s="361" t="s">
        <v>19</v>
      </c>
      <c r="F322" s="258" t="s">
        <v>22</v>
      </c>
      <c r="G322" s="760" t="s">
        <v>193</v>
      </c>
      <c r="H322" s="760"/>
      <c r="I322" s="760"/>
      <c r="J322" s="760"/>
      <c r="K322" s="756"/>
      <c r="L322" s="308" t="s">
        <v>430</v>
      </c>
      <c r="M322" s="315">
        <v>0</v>
      </c>
      <c r="N322" s="443">
        <f>N324</f>
        <v>0</v>
      </c>
      <c r="O322" s="443">
        <f>O324</f>
        <v>0</v>
      </c>
      <c r="P322" s="443">
        <f t="shared" si="451"/>
        <v>0</v>
      </c>
      <c r="Q322" s="443">
        <f>Q324</f>
        <v>0</v>
      </c>
      <c r="R322" s="443">
        <f>R324</f>
        <v>0</v>
      </c>
      <c r="S322" s="443">
        <f t="shared" si="453"/>
        <v>0</v>
      </c>
      <c r="T322" s="443">
        <f>T324</f>
        <v>0</v>
      </c>
      <c r="U322" s="443">
        <f>U324</f>
        <v>0</v>
      </c>
      <c r="V322" s="443">
        <f t="shared" si="455"/>
        <v>0</v>
      </c>
      <c r="W322" s="199">
        <f t="shared" si="456"/>
        <v>0</v>
      </c>
      <c r="X322" s="199">
        <f t="shared" si="457"/>
        <v>0</v>
      </c>
      <c r="Y322" s="247"/>
    </row>
    <row r="323" spans="1:25" s="121" customFormat="1" x14ac:dyDescent="0.25">
      <c r="A323" s="189"/>
      <c r="B323" s="196"/>
      <c r="C323" s="196"/>
      <c r="D323" s="196"/>
      <c r="E323" s="196"/>
      <c r="F323" s="234"/>
      <c r="G323" s="758"/>
      <c r="H323" s="758"/>
      <c r="I323" s="758"/>
      <c r="J323" s="758"/>
      <c r="K323" s="724"/>
      <c r="L323" s="283"/>
      <c r="M323" s="222"/>
      <c r="N323" s="442"/>
      <c r="O323" s="442"/>
      <c r="P323" s="442"/>
      <c r="Q323" s="442"/>
      <c r="R323" s="442"/>
      <c r="S323" s="442"/>
      <c r="T323" s="442"/>
      <c r="U323" s="442"/>
      <c r="V323" s="442"/>
      <c r="W323" s="202"/>
      <c r="X323" s="202"/>
      <c r="Y323" s="130"/>
    </row>
    <row r="324" spans="1:25" s="159" customFormat="1" ht="33.75" x14ac:dyDescent="0.25">
      <c r="A324" s="299">
        <v>1</v>
      </c>
      <c r="B324" s="225" t="s">
        <v>23</v>
      </c>
      <c r="C324" s="225" t="s">
        <v>20</v>
      </c>
      <c r="D324" s="225">
        <v>2</v>
      </c>
      <c r="E324" s="225" t="s">
        <v>19</v>
      </c>
      <c r="F324" s="300" t="s">
        <v>23</v>
      </c>
      <c r="G324" s="759"/>
      <c r="H324" s="759"/>
      <c r="I324" s="759"/>
      <c r="J324" s="759"/>
      <c r="K324" s="754"/>
      <c r="L324" s="226" t="s">
        <v>320</v>
      </c>
      <c r="M324" s="227">
        <f>M325</f>
        <v>0</v>
      </c>
      <c r="N324" s="446">
        <f t="shared" ref="N324:O325" si="458">N325</f>
        <v>0</v>
      </c>
      <c r="O324" s="446">
        <f t="shared" si="458"/>
        <v>0</v>
      </c>
      <c r="P324" s="447">
        <f t="shared" ref="P324:P330" si="459">N324+O324</f>
        <v>0</v>
      </c>
      <c r="Q324" s="446">
        <f t="shared" ref="Q324:R325" si="460">Q325</f>
        <v>0</v>
      </c>
      <c r="R324" s="446">
        <f t="shared" si="460"/>
        <v>0</v>
      </c>
      <c r="S324" s="447">
        <f t="shared" ref="S324:S330" si="461">Q324+R324</f>
        <v>0</v>
      </c>
      <c r="T324" s="446">
        <f t="shared" ref="T324:U325" si="462">T325</f>
        <v>0</v>
      </c>
      <c r="U324" s="446">
        <f t="shared" si="462"/>
        <v>0</v>
      </c>
      <c r="V324" s="447">
        <f t="shared" ref="V324:V330" si="463">T324+U324</f>
        <v>0</v>
      </c>
      <c r="W324" s="303">
        <f t="shared" ref="W324:W330" si="464">P324+S324+V324</f>
        <v>0</v>
      </c>
      <c r="X324" s="303">
        <f t="shared" ref="X324:X330" si="465">M324-W324</f>
        <v>0</v>
      </c>
      <c r="Y324" s="158"/>
    </row>
    <row r="325" spans="1:25" s="201" customFormat="1" x14ac:dyDescent="0.25">
      <c r="A325" s="187">
        <v>1</v>
      </c>
      <c r="B325" s="188" t="s">
        <v>23</v>
      </c>
      <c r="C325" s="188" t="s">
        <v>20</v>
      </c>
      <c r="D325" s="188">
        <v>2</v>
      </c>
      <c r="E325" s="188" t="s">
        <v>19</v>
      </c>
      <c r="F325" s="235" t="s">
        <v>23</v>
      </c>
      <c r="G325" s="710" t="s">
        <v>107</v>
      </c>
      <c r="H325" s="703"/>
      <c r="I325" s="703"/>
      <c r="J325" s="703"/>
      <c r="K325" s="703"/>
      <c r="L325" s="189" t="s">
        <v>108</v>
      </c>
      <c r="M325" s="217">
        <f>M326</f>
        <v>0</v>
      </c>
      <c r="N325" s="433">
        <f t="shared" si="458"/>
        <v>0</v>
      </c>
      <c r="O325" s="433">
        <f t="shared" si="458"/>
        <v>0</v>
      </c>
      <c r="P325" s="430">
        <f t="shared" si="459"/>
        <v>0</v>
      </c>
      <c r="Q325" s="433">
        <f t="shared" si="460"/>
        <v>0</v>
      </c>
      <c r="R325" s="433">
        <f t="shared" si="460"/>
        <v>0</v>
      </c>
      <c r="S325" s="430">
        <f t="shared" si="461"/>
        <v>0</v>
      </c>
      <c r="T325" s="433">
        <f t="shared" si="462"/>
        <v>0</v>
      </c>
      <c r="U325" s="433">
        <f t="shared" si="462"/>
        <v>0</v>
      </c>
      <c r="V325" s="430">
        <f t="shared" si="463"/>
        <v>0</v>
      </c>
      <c r="W325" s="191">
        <f t="shared" si="464"/>
        <v>0</v>
      </c>
      <c r="X325" s="191">
        <f t="shared" si="465"/>
        <v>0</v>
      </c>
      <c r="Y325" s="200"/>
    </row>
    <row r="326" spans="1:25" s="121" customFormat="1" x14ac:dyDescent="0.25">
      <c r="A326" s="187">
        <v>1</v>
      </c>
      <c r="B326" s="188" t="s">
        <v>23</v>
      </c>
      <c r="C326" s="188" t="s">
        <v>20</v>
      </c>
      <c r="D326" s="188">
        <v>2</v>
      </c>
      <c r="E326" s="188" t="s">
        <v>19</v>
      </c>
      <c r="F326" s="235" t="s">
        <v>23</v>
      </c>
      <c r="G326" s="702" t="s">
        <v>128</v>
      </c>
      <c r="H326" s="735"/>
      <c r="I326" s="735"/>
      <c r="J326" s="735"/>
      <c r="K326" s="735"/>
      <c r="L326" s="149" t="s">
        <v>116</v>
      </c>
      <c r="M326" s="219">
        <f>M327+M332</f>
        <v>0</v>
      </c>
      <c r="N326" s="439">
        <f t="shared" ref="N326:O326" si="466">N327+N332</f>
        <v>0</v>
      </c>
      <c r="O326" s="439">
        <f t="shared" si="466"/>
        <v>0</v>
      </c>
      <c r="P326" s="430">
        <f t="shared" si="459"/>
        <v>0</v>
      </c>
      <c r="Q326" s="439">
        <f t="shared" ref="Q326:R326" si="467">Q327+Q332</f>
        <v>0</v>
      </c>
      <c r="R326" s="439">
        <f t="shared" si="467"/>
        <v>0</v>
      </c>
      <c r="S326" s="430">
        <f t="shared" si="461"/>
        <v>0</v>
      </c>
      <c r="T326" s="439">
        <f t="shared" ref="T326:U326" si="468">T327+T332</f>
        <v>0</v>
      </c>
      <c r="U326" s="439">
        <f t="shared" si="468"/>
        <v>0</v>
      </c>
      <c r="V326" s="430">
        <f t="shared" si="463"/>
        <v>0</v>
      </c>
      <c r="W326" s="191">
        <f t="shared" si="464"/>
        <v>0</v>
      </c>
      <c r="X326" s="191">
        <f t="shared" si="465"/>
        <v>0</v>
      </c>
      <c r="Y326" s="130"/>
    </row>
    <row r="327" spans="1:25" s="121" customFormat="1" x14ac:dyDescent="0.25">
      <c r="A327" s="187">
        <v>1</v>
      </c>
      <c r="B327" s="188" t="s">
        <v>23</v>
      </c>
      <c r="C327" s="188" t="s">
        <v>20</v>
      </c>
      <c r="D327" s="188">
        <v>2</v>
      </c>
      <c r="E327" s="188" t="s">
        <v>19</v>
      </c>
      <c r="F327" s="235" t="s">
        <v>23</v>
      </c>
      <c r="G327" s="702" t="s">
        <v>129</v>
      </c>
      <c r="H327" s="735"/>
      <c r="I327" s="735"/>
      <c r="J327" s="735"/>
      <c r="K327" s="735"/>
      <c r="L327" s="149" t="s">
        <v>118</v>
      </c>
      <c r="M327" s="219">
        <f>M328</f>
        <v>0</v>
      </c>
      <c r="N327" s="439">
        <f t="shared" ref="N327:O327" si="469">N328</f>
        <v>0</v>
      </c>
      <c r="O327" s="439">
        <f t="shared" si="469"/>
        <v>0</v>
      </c>
      <c r="P327" s="430">
        <f t="shared" si="459"/>
        <v>0</v>
      </c>
      <c r="Q327" s="439">
        <f t="shared" ref="Q327:R327" si="470">Q328</f>
        <v>0</v>
      </c>
      <c r="R327" s="439">
        <f t="shared" si="470"/>
        <v>0</v>
      </c>
      <c r="S327" s="430">
        <f t="shared" si="461"/>
        <v>0</v>
      </c>
      <c r="T327" s="439">
        <f t="shared" ref="T327:U327" si="471">T328</f>
        <v>0</v>
      </c>
      <c r="U327" s="439">
        <f t="shared" si="471"/>
        <v>0</v>
      </c>
      <c r="V327" s="430">
        <f t="shared" si="463"/>
        <v>0</v>
      </c>
      <c r="W327" s="191">
        <f t="shared" si="464"/>
        <v>0</v>
      </c>
      <c r="X327" s="191">
        <f t="shared" si="465"/>
        <v>0</v>
      </c>
      <c r="Y327" s="130"/>
    </row>
    <row r="328" spans="1:25" s="121" customFormat="1" x14ac:dyDescent="0.25">
      <c r="A328" s="187">
        <v>1</v>
      </c>
      <c r="B328" s="188" t="s">
        <v>23</v>
      </c>
      <c r="C328" s="188" t="s">
        <v>20</v>
      </c>
      <c r="D328" s="188">
        <v>2</v>
      </c>
      <c r="E328" s="188" t="s">
        <v>19</v>
      </c>
      <c r="F328" s="235" t="s">
        <v>23</v>
      </c>
      <c r="G328" s="702" t="s">
        <v>119</v>
      </c>
      <c r="H328" s="735"/>
      <c r="I328" s="735"/>
      <c r="J328" s="735"/>
      <c r="K328" s="735"/>
      <c r="L328" s="149" t="s">
        <v>120</v>
      </c>
      <c r="M328" s="219">
        <f>M329+M330</f>
        <v>0</v>
      </c>
      <c r="N328" s="439">
        <f t="shared" ref="N328:O328" si="472">N329+N330</f>
        <v>0</v>
      </c>
      <c r="O328" s="439">
        <f t="shared" si="472"/>
        <v>0</v>
      </c>
      <c r="P328" s="430">
        <f t="shared" si="459"/>
        <v>0</v>
      </c>
      <c r="Q328" s="439">
        <f t="shared" ref="Q328:R328" si="473">Q329+Q330</f>
        <v>0</v>
      </c>
      <c r="R328" s="439">
        <f t="shared" si="473"/>
        <v>0</v>
      </c>
      <c r="S328" s="430">
        <f t="shared" si="461"/>
        <v>0</v>
      </c>
      <c r="T328" s="439">
        <f t="shared" ref="T328:U328" si="474">T329+T330</f>
        <v>0</v>
      </c>
      <c r="U328" s="439">
        <f t="shared" si="474"/>
        <v>0</v>
      </c>
      <c r="V328" s="430">
        <f t="shared" si="463"/>
        <v>0</v>
      </c>
      <c r="W328" s="191">
        <f t="shared" si="464"/>
        <v>0</v>
      </c>
      <c r="X328" s="191">
        <f t="shared" si="465"/>
        <v>0</v>
      </c>
      <c r="Y328" s="130"/>
    </row>
    <row r="329" spans="1:25" s="121" customFormat="1" x14ac:dyDescent="0.25">
      <c r="A329" s="187">
        <v>1</v>
      </c>
      <c r="B329" s="188" t="s">
        <v>23</v>
      </c>
      <c r="C329" s="188" t="s">
        <v>20</v>
      </c>
      <c r="D329" s="188">
        <v>2</v>
      </c>
      <c r="E329" s="188" t="s">
        <v>19</v>
      </c>
      <c r="F329" s="235" t="s">
        <v>23</v>
      </c>
      <c r="G329" s="704" t="s">
        <v>123</v>
      </c>
      <c r="H329" s="713"/>
      <c r="I329" s="713"/>
      <c r="J329" s="713"/>
      <c r="K329" s="713"/>
      <c r="L329" s="205" t="s">
        <v>242</v>
      </c>
      <c r="M329" s="222">
        <v>0</v>
      </c>
      <c r="N329" s="430">
        <f t="shared" ref="N329:U330" si="475">N330</f>
        <v>0</v>
      </c>
      <c r="O329" s="430">
        <f t="shared" si="475"/>
        <v>0</v>
      </c>
      <c r="P329" s="430">
        <f t="shared" si="459"/>
        <v>0</v>
      </c>
      <c r="Q329" s="430">
        <f t="shared" si="475"/>
        <v>0</v>
      </c>
      <c r="R329" s="430">
        <f t="shared" si="475"/>
        <v>0</v>
      </c>
      <c r="S329" s="430">
        <f t="shared" si="461"/>
        <v>0</v>
      </c>
      <c r="T329" s="430">
        <f t="shared" si="475"/>
        <v>0</v>
      </c>
      <c r="U329" s="430">
        <f t="shared" si="475"/>
        <v>0</v>
      </c>
      <c r="V329" s="430">
        <f t="shared" si="463"/>
        <v>0</v>
      </c>
      <c r="W329" s="191">
        <f t="shared" si="464"/>
        <v>0</v>
      </c>
      <c r="X329" s="191">
        <f t="shared" si="465"/>
        <v>0</v>
      </c>
      <c r="Y329" s="130"/>
    </row>
    <row r="330" spans="1:25" s="121" customFormat="1" x14ac:dyDescent="0.25">
      <c r="A330" s="187">
        <v>1</v>
      </c>
      <c r="B330" s="188" t="s">
        <v>23</v>
      </c>
      <c r="C330" s="188" t="s">
        <v>20</v>
      </c>
      <c r="D330" s="188">
        <v>2</v>
      </c>
      <c r="E330" s="188" t="s">
        <v>19</v>
      </c>
      <c r="F330" s="235" t="s">
        <v>23</v>
      </c>
      <c r="G330" s="704" t="s">
        <v>236</v>
      </c>
      <c r="H330" s="713"/>
      <c r="I330" s="713"/>
      <c r="J330" s="713"/>
      <c r="K330" s="713"/>
      <c r="L330" s="205" t="s">
        <v>237</v>
      </c>
      <c r="M330" s="222">
        <v>0</v>
      </c>
      <c r="N330" s="430">
        <f t="shared" si="475"/>
        <v>0</v>
      </c>
      <c r="O330" s="430">
        <f t="shared" si="475"/>
        <v>0</v>
      </c>
      <c r="P330" s="430">
        <f t="shared" si="459"/>
        <v>0</v>
      </c>
      <c r="Q330" s="430">
        <f t="shared" si="475"/>
        <v>0</v>
      </c>
      <c r="R330" s="430">
        <f t="shared" si="475"/>
        <v>0</v>
      </c>
      <c r="S330" s="430">
        <f t="shared" si="461"/>
        <v>0</v>
      </c>
      <c r="T330" s="430">
        <f t="shared" si="475"/>
        <v>0</v>
      </c>
      <c r="U330" s="430">
        <f t="shared" si="475"/>
        <v>0</v>
      </c>
      <c r="V330" s="430">
        <f t="shared" si="463"/>
        <v>0</v>
      </c>
      <c r="W330" s="191">
        <f t="shared" si="464"/>
        <v>0</v>
      </c>
      <c r="X330" s="191">
        <f t="shared" si="465"/>
        <v>0</v>
      </c>
      <c r="Y330" s="130"/>
    </row>
    <row r="331" spans="1:25" s="121" customFormat="1" x14ac:dyDescent="0.25">
      <c r="A331" s="189"/>
      <c r="B331" s="196"/>
      <c r="C331" s="196"/>
      <c r="D331" s="196"/>
      <c r="E331" s="196"/>
      <c r="F331" s="234"/>
      <c r="G331" s="574"/>
      <c r="H331" s="585"/>
      <c r="I331" s="585"/>
      <c r="J331" s="585"/>
      <c r="K331" s="585"/>
      <c r="L331" s="205"/>
      <c r="M331" s="222"/>
      <c r="N331" s="443"/>
      <c r="O331" s="443"/>
      <c r="P331" s="443"/>
      <c r="Q331" s="443"/>
      <c r="R331" s="443"/>
      <c r="S331" s="443"/>
      <c r="T331" s="443"/>
      <c r="U331" s="443"/>
      <c r="V331" s="443"/>
      <c r="W331" s="196"/>
      <c r="X331" s="196"/>
      <c r="Y331" s="130"/>
    </row>
    <row r="332" spans="1:25" s="121" customFormat="1" x14ac:dyDescent="0.25">
      <c r="A332" s="187">
        <v>1</v>
      </c>
      <c r="B332" s="188" t="s">
        <v>23</v>
      </c>
      <c r="C332" s="257" t="s">
        <v>20</v>
      </c>
      <c r="D332" s="257">
        <v>2</v>
      </c>
      <c r="E332" s="257" t="s">
        <v>19</v>
      </c>
      <c r="F332" s="337" t="s">
        <v>23</v>
      </c>
      <c r="G332" s="714" t="s">
        <v>248</v>
      </c>
      <c r="H332" s="714"/>
      <c r="I332" s="714"/>
      <c r="J332" s="714"/>
      <c r="K332" s="702"/>
      <c r="L332" s="149" t="s">
        <v>249</v>
      </c>
      <c r="M332" s="219">
        <f>M333</f>
        <v>0</v>
      </c>
      <c r="N332" s="439">
        <f t="shared" ref="N332:O333" si="476">N333</f>
        <v>0</v>
      </c>
      <c r="O332" s="439">
        <f t="shared" si="476"/>
        <v>0</v>
      </c>
      <c r="P332" s="430">
        <f t="shared" ref="P332:P334" si="477">N332+O332</f>
        <v>0</v>
      </c>
      <c r="Q332" s="439">
        <f t="shared" ref="Q332:R333" si="478">Q333</f>
        <v>0</v>
      </c>
      <c r="R332" s="439">
        <f t="shared" si="478"/>
        <v>0</v>
      </c>
      <c r="S332" s="430">
        <f t="shared" ref="S332:S334" si="479">Q332+R332</f>
        <v>0</v>
      </c>
      <c r="T332" s="439">
        <f t="shared" ref="T332:U333" si="480">T333</f>
        <v>0</v>
      </c>
      <c r="U332" s="439">
        <f t="shared" si="480"/>
        <v>0</v>
      </c>
      <c r="V332" s="430">
        <f t="shared" ref="V332:V334" si="481">T332+U332</f>
        <v>0</v>
      </c>
      <c r="W332" s="191">
        <f t="shared" ref="W332:W334" si="482">P332+S332+V332</f>
        <v>0</v>
      </c>
      <c r="X332" s="191">
        <f t="shared" ref="X332:X334" si="483">M332-W332</f>
        <v>0</v>
      </c>
      <c r="Y332" s="130"/>
    </row>
    <row r="333" spans="1:25" s="121" customFormat="1" x14ac:dyDescent="0.25">
      <c r="A333" s="187">
        <v>1</v>
      </c>
      <c r="B333" s="188" t="s">
        <v>23</v>
      </c>
      <c r="C333" s="257" t="s">
        <v>20</v>
      </c>
      <c r="D333" s="257">
        <v>2</v>
      </c>
      <c r="E333" s="257" t="s">
        <v>19</v>
      </c>
      <c r="F333" s="337" t="s">
        <v>23</v>
      </c>
      <c r="G333" s="714" t="s">
        <v>250</v>
      </c>
      <c r="H333" s="714"/>
      <c r="I333" s="714"/>
      <c r="J333" s="714"/>
      <c r="K333" s="702"/>
      <c r="L333" s="149" t="s">
        <v>319</v>
      </c>
      <c r="M333" s="219">
        <f>M334</f>
        <v>0</v>
      </c>
      <c r="N333" s="439">
        <f t="shared" si="476"/>
        <v>0</v>
      </c>
      <c r="O333" s="439">
        <f t="shared" si="476"/>
        <v>0</v>
      </c>
      <c r="P333" s="430">
        <f t="shared" si="477"/>
        <v>0</v>
      </c>
      <c r="Q333" s="439">
        <f t="shared" si="478"/>
        <v>0</v>
      </c>
      <c r="R333" s="439">
        <f t="shared" si="478"/>
        <v>0</v>
      </c>
      <c r="S333" s="430">
        <f t="shared" si="479"/>
        <v>0</v>
      </c>
      <c r="T333" s="439">
        <f t="shared" si="480"/>
        <v>0</v>
      </c>
      <c r="U333" s="439">
        <f t="shared" si="480"/>
        <v>0</v>
      </c>
      <c r="V333" s="430">
        <f t="shared" si="481"/>
        <v>0</v>
      </c>
      <c r="W333" s="191">
        <f t="shared" si="482"/>
        <v>0</v>
      </c>
      <c r="X333" s="191">
        <f t="shared" si="483"/>
        <v>0</v>
      </c>
      <c r="Y333" s="130"/>
    </row>
    <row r="334" spans="1:25" s="121" customFormat="1" x14ac:dyDescent="0.25">
      <c r="A334" s="187">
        <v>1</v>
      </c>
      <c r="B334" s="188" t="s">
        <v>23</v>
      </c>
      <c r="C334" s="257" t="s">
        <v>20</v>
      </c>
      <c r="D334" s="257">
        <v>2</v>
      </c>
      <c r="E334" s="257" t="s">
        <v>19</v>
      </c>
      <c r="F334" s="337" t="s">
        <v>23</v>
      </c>
      <c r="G334" s="717" t="s">
        <v>321</v>
      </c>
      <c r="H334" s="717"/>
      <c r="I334" s="717"/>
      <c r="J334" s="717"/>
      <c r="K334" s="704"/>
      <c r="L334" s="205" t="s">
        <v>322</v>
      </c>
      <c r="M334" s="222">
        <v>0</v>
      </c>
      <c r="N334" s="430">
        <f>N356</f>
        <v>0</v>
      </c>
      <c r="O334" s="430">
        <f>O356</f>
        <v>0</v>
      </c>
      <c r="P334" s="430">
        <f t="shared" si="477"/>
        <v>0</v>
      </c>
      <c r="Q334" s="430">
        <f>Q356</f>
        <v>0</v>
      </c>
      <c r="R334" s="430">
        <f>R356</f>
        <v>0</v>
      </c>
      <c r="S334" s="430">
        <f t="shared" si="479"/>
        <v>0</v>
      </c>
      <c r="T334" s="430">
        <f>T356</f>
        <v>0</v>
      </c>
      <c r="U334" s="430">
        <f>U356</f>
        <v>0</v>
      </c>
      <c r="V334" s="430">
        <f t="shared" si="481"/>
        <v>0</v>
      </c>
      <c r="W334" s="191">
        <f t="shared" si="482"/>
        <v>0</v>
      </c>
      <c r="X334" s="191">
        <f t="shared" si="483"/>
        <v>0</v>
      </c>
      <c r="Y334" s="130"/>
    </row>
    <row r="335" spans="1:25" s="121" customFormat="1" x14ac:dyDescent="0.25">
      <c r="A335" s="187"/>
      <c r="B335" s="188"/>
      <c r="C335" s="257"/>
      <c r="D335" s="257"/>
      <c r="E335" s="257"/>
      <c r="F335" s="337"/>
      <c r="G335" s="573"/>
      <c r="H335" s="573"/>
      <c r="I335" s="573"/>
      <c r="J335" s="573"/>
      <c r="K335" s="574"/>
      <c r="L335" s="205"/>
      <c r="M335" s="222"/>
      <c r="N335" s="430"/>
      <c r="O335" s="430"/>
      <c r="P335" s="430"/>
      <c r="Q335" s="430"/>
      <c r="R335" s="430"/>
      <c r="S335" s="430"/>
      <c r="T335" s="430"/>
      <c r="U335" s="430"/>
      <c r="V335" s="430"/>
      <c r="W335" s="191"/>
      <c r="X335" s="191"/>
      <c r="Y335" s="130"/>
    </row>
    <row r="336" spans="1:25" s="121" customFormat="1" ht="22.5" x14ac:dyDescent="0.25">
      <c r="A336" s="299">
        <v>1</v>
      </c>
      <c r="B336" s="225" t="s">
        <v>23</v>
      </c>
      <c r="C336" s="225" t="s">
        <v>20</v>
      </c>
      <c r="D336" s="225">
        <v>2</v>
      </c>
      <c r="E336" s="225" t="s">
        <v>19</v>
      </c>
      <c r="F336" s="300">
        <v>14</v>
      </c>
      <c r="G336" s="759"/>
      <c r="H336" s="759"/>
      <c r="I336" s="759"/>
      <c r="J336" s="759"/>
      <c r="K336" s="754"/>
      <c r="L336" s="226" t="s">
        <v>323</v>
      </c>
      <c r="M336" s="514">
        <f>M337</f>
        <v>19684000</v>
      </c>
      <c r="N336" s="446">
        <f t="shared" ref="N336:O337" si="484">N337</f>
        <v>0</v>
      </c>
      <c r="O336" s="446">
        <f t="shared" si="484"/>
        <v>0</v>
      </c>
      <c r="P336" s="447">
        <f t="shared" ref="P336:P345" si="485">N336+O336</f>
        <v>0</v>
      </c>
      <c r="Q336" s="446">
        <f t="shared" ref="Q336:R337" si="486">Q337</f>
        <v>0</v>
      </c>
      <c r="R336" s="446">
        <f t="shared" si="486"/>
        <v>0</v>
      </c>
      <c r="S336" s="447">
        <f t="shared" ref="S336:S345" si="487">Q336+R336</f>
        <v>0</v>
      </c>
      <c r="T336" s="446">
        <f t="shared" ref="T336:U337" si="488">T337</f>
        <v>0</v>
      </c>
      <c r="U336" s="446">
        <f t="shared" si="488"/>
        <v>0</v>
      </c>
      <c r="V336" s="447">
        <f t="shared" ref="V336:V345" si="489">T336+U336</f>
        <v>0</v>
      </c>
      <c r="W336" s="303">
        <f t="shared" ref="W336:W349" si="490">P336+S336+V336</f>
        <v>0</v>
      </c>
      <c r="X336" s="303">
        <f t="shared" ref="X336:X349" si="491">M336-W336</f>
        <v>19684000</v>
      </c>
      <c r="Y336" s="130"/>
    </row>
    <row r="337" spans="1:25" s="121" customFormat="1" x14ac:dyDescent="0.25">
      <c r="A337" s="338">
        <v>1</v>
      </c>
      <c r="B337" s="339" t="s">
        <v>23</v>
      </c>
      <c r="C337" s="339" t="s">
        <v>20</v>
      </c>
      <c r="D337" s="339">
        <v>2</v>
      </c>
      <c r="E337" s="339" t="s">
        <v>19</v>
      </c>
      <c r="F337" s="142">
        <v>14</v>
      </c>
      <c r="G337" s="710" t="s">
        <v>107</v>
      </c>
      <c r="H337" s="703"/>
      <c r="I337" s="703"/>
      <c r="J337" s="703"/>
      <c r="K337" s="703"/>
      <c r="L337" s="189" t="s">
        <v>108</v>
      </c>
      <c r="M337" s="219">
        <f>M338</f>
        <v>19684000</v>
      </c>
      <c r="N337" s="439">
        <f t="shared" si="484"/>
        <v>0</v>
      </c>
      <c r="O337" s="439">
        <f t="shared" si="484"/>
        <v>0</v>
      </c>
      <c r="P337" s="430">
        <f t="shared" si="485"/>
        <v>0</v>
      </c>
      <c r="Q337" s="439">
        <f t="shared" si="486"/>
        <v>0</v>
      </c>
      <c r="R337" s="439">
        <f t="shared" si="486"/>
        <v>0</v>
      </c>
      <c r="S337" s="430">
        <f t="shared" si="487"/>
        <v>0</v>
      </c>
      <c r="T337" s="439">
        <f t="shared" si="488"/>
        <v>0</v>
      </c>
      <c r="U337" s="439">
        <f t="shared" si="488"/>
        <v>0</v>
      </c>
      <c r="V337" s="430">
        <f t="shared" si="489"/>
        <v>0</v>
      </c>
      <c r="W337" s="191">
        <f t="shared" si="490"/>
        <v>0</v>
      </c>
      <c r="X337" s="191">
        <f t="shared" si="491"/>
        <v>19684000</v>
      </c>
      <c r="Y337" s="130"/>
    </row>
    <row r="338" spans="1:25" s="121" customFormat="1" x14ac:dyDescent="0.25">
      <c r="A338" s="338">
        <v>1</v>
      </c>
      <c r="B338" s="339" t="s">
        <v>23</v>
      </c>
      <c r="C338" s="339" t="s">
        <v>20</v>
      </c>
      <c r="D338" s="339">
        <v>2</v>
      </c>
      <c r="E338" s="339" t="s">
        <v>19</v>
      </c>
      <c r="F338" s="142">
        <v>14</v>
      </c>
      <c r="G338" s="572" t="s">
        <v>128</v>
      </c>
      <c r="H338" s="575"/>
      <c r="I338" s="575"/>
      <c r="J338" s="575"/>
      <c r="K338" s="575"/>
      <c r="L338" s="149" t="s">
        <v>116</v>
      </c>
      <c r="M338" s="219">
        <f>M339+M347+M351</f>
        <v>19684000</v>
      </c>
      <c r="N338" s="439">
        <f t="shared" ref="N338:O338" si="492">N339+N347</f>
        <v>0</v>
      </c>
      <c r="O338" s="439">
        <f t="shared" si="492"/>
        <v>0</v>
      </c>
      <c r="P338" s="430">
        <f t="shared" si="485"/>
        <v>0</v>
      </c>
      <c r="Q338" s="439">
        <f t="shared" ref="Q338:R338" si="493">Q339+Q347</f>
        <v>0</v>
      </c>
      <c r="R338" s="439">
        <f t="shared" si="493"/>
        <v>0</v>
      </c>
      <c r="S338" s="430">
        <f t="shared" si="487"/>
        <v>0</v>
      </c>
      <c r="T338" s="439">
        <f t="shared" ref="T338:U338" si="494">T339+T347</f>
        <v>0</v>
      </c>
      <c r="U338" s="439">
        <f t="shared" si="494"/>
        <v>0</v>
      </c>
      <c r="V338" s="430">
        <f t="shared" si="489"/>
        <v>0</v>
      </c>
      <c r="W338" s="191">
        <f t="shared" si="490"/>
        <v>0</v>
      </c>
      <c r="X338" s="191">
        <f t="shared" si="491"/>
        <v>19684000</v>
      </c>
      <c r="Y338" s="130"/>
    </row>
    <row r="339" spans="1:25" s="121" customFormat="1" x14ac:dyDescent="0.25">
      <c r="A339" s="338">
        <v>1</v>
      </c>
      <c r="B339" s="339" t="s">
        <v>23</v>
      </c>
      <c r="C339" s="339" t="s">
        <v>20</v>
      </c>
      <c r="D339" s="339">
        <v>2</v>
      </c>
      <c r="E339" s="339" t="s">
        <v>19</v>
      </c>
      <c r="F339" s="142">
        <v>14</v>
      </c>
      <c r="G339" s="572" t="s">
        <v>129</v>
      </c>
      <c r="H339" s="575"/>
      <c r="I339" s="575"/>
      <c r="J339" s="575"/>
      <c r="K339" s="575"/>
      <c r="L339" s="149" t="s">
        <v>118</v>
      </c>
      <c r="M339" s="219">
        <f>M340</f>
        <v>10684000</v>
      </c>
      <c r="N339" s="439">
        <f t="shared" ref="N339:O339" si="495">N340</f>
        <v>0</v>
      </c>
      <c r="O339" s="439">
        <f t="shared" si="495"/>
        <v>0</v>
      </c>
      <c r="P339" s="430">
        <f t="shared" si="485"/>
        <v>0</v>
      </c>
      <c r="Q339" s="439">
        <f t="shared" ref="Q339:R339" si="496">Q340</f>
        <v>0</v>
      </c>
      <c r="R339" s="439">
        <f t="shared" si="496"/>
        <v>0</v>
      </c>
      <c r="S339" s="430">
        <f t="shared" si="487"/>
        <v>0</v>
      </c>
      <c r="T339" s="439">
        <f t="shared" ref="T339:U339" si="497">T340</f>
        <v>0</v>
      </c>
      <c r="U339" s="439">
        <f t="shared" si="497"/>
        <v>0</v>
      </c>
      <c r="V339" s="430">
        <f t="shared" si="489"/>
        <v>0</v>
      </c>
      <c r="W339" s="191">
        <f t="shared" si="490"/>
        <v>0</v>
      </c>
      <c r="X339" s="191">
        <f t="shared" si="491"/>
        <v>10684000</v>
      </c>
      <c r="Y339" s="130"/>
    </row>
    <row r="340" spans="1:25" s="121" customFormat="1" x14ac:dyDescent="0.25">
      <c r="A340" s="338">
        <v>1</v>
      </c>
      <c r="B340" s="339" t="s">
        <v>23</v>
      </c>
      <c r="C340" s="339" t="s">
        <v>20</v>
      </c>
      <c r="D340" s="339">
        <v>2</v>
      </c>
      <c r="E340" s="339" t="s">
        <v>19</v>
      </c>
      <c r="F340" s="142">
        <v>14</v>
      </c>
      <c r="G340" s="702" t="s">
        <v>119</v>
      </c>
      <c r="H340" s="735"/>
      <c r="I340" s="735"/>
      <c r="J340" s="735"/>
      <c r="K340" s="735"/>
      <c r="L340" s="149" t="s">
        <v>120</v>
      </c>
      <c r="M340" s="219">
        <f>SUM(M341:M345)</f>
        <v>10684000</v>
      </c>
      <c r="N340" s="439">
        <f t="shared" ref="N340:O340" si="498">SUM(N341:N345)</f>
        <v>0</v>
      </c>
      <c r="O340" s="439">
        <f t="shared" si="498"/>
        <v>0</v>
      </c>
      <c r="P340" s="430">
        <f t="shared" si="485"/>
        <v>0</v>
      </c>
      <c r="Q340" s="439">
        <f t="shared" ref="Q340:R340" si="499">SUM(Q341:Q345)</f>
        <v>0</v>
      </c>
      <c r="R340" s="439">
        <f t="shared" si="499"/>
        <v>0</v>
      </c>
      <c r="S340" s="430">
        <f t="shared" si="487"/>
        <v>0</v>
      </c>
      <c r="T340" s="439">
        <f t="shared" ref="T340:U340" si="500">SUM(T341:T345)</f>
        <v>0</v>
      </c>
      <c r="U340" s="439">
        <f t="shared" si="500"/>
        <v>0</v>
      </c>
      <c r="V340" s="430">
        <f t="shared" si="489"/>
        <v>0</v>
      </c>
      <c r="W340" s="191">
        <f t="shared" si="490"/>
        <v>0</v>
      </c>
      <c r="X340" s="191">
        <f t="shared" si="491"/>
        <v>10684000</v>
      </c>
      <c r="Y340" s="130"/>
    </row>
    <row r="341" spans="1:25" s="121" customFormat="1" x14ac:dyDescent="0.25">
      <c r="A341" s="338">
        <v>1</v>
      </c>
      <c r="B341" s="339" t="s">
        <v>23</v>
      </c>
      <c r="C341" s="339" t="s">
        <v>20</v>
      </c>
      <c r="D341" s="339">
        <v>2</v>
      </c>
      <c r="E341" s="339" t="s">
        <v>19</v>
      </c>
      <c r="F341" s="142">
        <v>14</v>
      </c>
      <c r="G341" s="704" t="s">
        <v>308</v>
      </c>
      <c r="H341" s="705"/>
      <c r="I341" s="705"/>
      <c r="J341" s="705"/>
      <c r="K341" s="705"/>
      <c r="L341" s="205" t="s">
        <v>309</v>
      </c>
      <c r="M341" s="222">
        <v>0</v>
      </c>
      <c r="N341" s="430">
        <v>0</v>
      </c>
      <c r="O341" s="430">
        <v>0</v>
      </c>
      <c r="P341" s="430">
        <f t="shared" si="485"/>
        <v>0</v>
      </c>
      <c r="Q341" s="430">
        <v>0</v>
      </c>
      <c r="R341" s="430">
        <v>0</v>
      </c>
      <c r="S341" s="430">
        <f t="shared" si="487"/>
        <v>0</v>
      </c>
      <c r="T341" s="430">
        <v>0</v>
      </c>
      <c r="U341" s="430">
        <v>0</v>
      </c>
      <c r="V341" s="430">
        <f t="shared" si="489"/>
        <v>0</v>
      </c>
      <c r="W341" s="191">
        <f t="shared" si="490"/>
        <v>0</v>
      </c>
      <c r="X341" s="199">
        <f t="shared" si="491"/>
        <v>0</v>
      </c>
      <c r="Y341" s="130"/>
    </row>
    <row r="342" spans="1:25" s="121" customFormat="1" x14ac:dyDescent="0.25">
      <c r="A342" s="338">
        <v>1</v>
      </c>
      <c r="B342" s="339" t="s">
        <v>23</v>
      </c>
      <c r="C342" s="339" t="s">
        <v>20</v>
      </c>
      <c r="D342" s="339">
        <v>2</v>
      </c>
      <c r="E342" s="339" t="s">
        <v>19</v>
      </c>
      <c r="F342" s="142">
        <v>14</v>
      </c>
      <c r="G342" s="704" t="s">
        <v>310</v>
      </c>
      <c r="H342" s="705"/>
      <c r="I342" s="705"/>
      <c r="J342" s="705"/>
      <c r="K342" s="705"/>
      <c r="L342" s="205" t="s">
        <v>242</v>
      </c>
      <c r="M342" s="222">
        <v>0</v>
      </c>
      <c r="N342" s="430">
        <v>0</v>
      </c>
      <c r="O342" s="430">
        <v>0</v>
      </c>
      <c r="P342" s="430">
        <f t="shared" si="485"/>
        <v>0</v>
      </c>
      <c r="Q342" s="430">
        <v>0</v>
      </c>
      <c r="R342" s="430">
        <v>0</v>
      </c>
      <c r="S342" s="430">
        <f t="shared" si="487"/>
        <v>0</v>
      </c>
      <c r="T342" s="430">
        <v>0</v>
      </c>
      <c r="U342" s="430">
        <v>0</v>
      </c>
      <c r="V342" s="430">
        <f t="shared" si="489"/>
        <v>0</v>
      </c>
      <c r="W342" s="191">
        <f t="shared" si="490"/>
        <v>0</v>
      </c>
      <c r="X342" s="199">
        <f t="shared" si="491"/>
        <v>0</v>
      </c>
      <c r="Y342" s="130"/>
    </row>
    <row r="343" spans="1:25" s="121" customFormat="1" x14ac:dyDescent="0.25">
      <c r="A343" s="338">
        <v>1</v>
      </c>
      <c r="B343" s="339" t="s">
        <v>23</v>
      </c>
      <c r="C343" s="339" t="s">
        <v>20</v>
      </c>
      <c r="D343" s="339">
        <v>2</v>
      </c>
      <c r="E343" s="339" t="s">
        <v>19</v>
      </c>
      <c r="F343" s="142">
        <v>14</v>
      </c>
      <c r="G343" s="704" t="s">
        <v>311</v>
      </c>
      <c r="H343" s="705"/>
      <c r="I343" s="705"/>
      <c r="J343" s="705"/>
      <c r="K343" s="705"/>
      <c r="L343" s="205" t="s">
        <v>312</v>
      </c>
      <c r="M343" s="222">
        <v>0</v>
      </c>
      <c r="N343" s="430">
        <v>0</v>
      </c>
      <c r="O343" s="430">
        <v>0</v>
      </c>
      <c r="P343" s="430">
        <f t="shared" si="485"/>
        <v>0</v>
      </c>
      <c r="Q343" s="430">
        <v>0</v>
      </c>
      <c r="R343" s="430">
        <v>0</v>
      </c>
      <c r="S343" s="430">
        <f t="shared" si="487"/>
        <v>0</v>
      </c>
      <c r="T343" s="430">
        <v>0</v>
      </c>
      <c r="U343" s="430">
        <v>0</v>
      </c>
      <c r="V343" s="430">
        <f t="shared" si="489"/>
        <v>0</v>
      </c>
      <c r="W343" s="191">
        <f t="shared" si="490"/>
        <v>0</v>
      </c>
      <c r="X343" s="199">
        <f t="shared" si="491"/>
        <v>0</v>
      </c>
      <c r="Y343" s="130"/>
    </row>
    <row r="344" spans="1:25" s="121" customFormat="1" x14ac:dyDescent="0.25">
      <c r="A344" s="338">
        <v>1</v>
      </c>
      <c r="B344" s="339" t="s">
        <v>23</v>
      </c>
      <c r="C344" s="339" t="s">
        <v>20</v>
      </c>
      <c r="D344" s="339">
        <v>2</v>
      </c>
      <c r="E344" s="339" t="s">
        <v>19</v>
      </c>
      <c r="F344" s="142">
        <v>14</v>
      </c>
      <c r="G344" s="704" t="s">
        <v>339</v>
      </c>
      <c r="H344" s="705"/>
      <c r="I344" s="705"/>
      <c r="J344" s="705"/>
      <c r="K344" s="705"/>
      <c r="L344" s="205" t="s">
        <v>476</v>
      </c>
      <c r="M344" s="222">
        <v>7084000</v>
      </c>
      <c r="N344" s="430">
        <v>0</v>
      </c>
      <c r="O344" s="430">
        <v>0</v>
      </c>
      <c r="P344" s="430">
        <f t="shared" si="485"/>
        <v>0</v>
      </c>
      <c r="Q344" s="430">
        <v>0</v>
      </c>
      <c r="R344" s="430">
        <v>0</v>
      </c>
      <c r="S344" s="430">
        <f t="shared" si="487"/>
        <v>0</v>
      </c>
      <c r="T344" s="430">
        <v>0</v>
      </c>
      <c r="U344" s="430">
        <v>0</v>
      </c>
      <c r="V344" s="430">
        <f t="shared" si="489"/>
        <v>0</v>
      </c>
      <c r="W344" s="191">
        <f t="shared" si="490"/>
        <v>0</v>
      </c>
      <c r="X344" s="199">
        <f t="shared" si="491"/>
        <v>7084000</v>
      </c>
      <c r="Y344" s="130"/>
    </row>
    <row r="345" spans="1:25" s="121" customFormat="1" x14ac:dyDescent="0.25">
      <c r="A345" s="338">
        <v>1</v>
      </c>
      <c r="B345" s="339" t="s">
        <v>23</v>
      </c>
      <c r="C345" s="339" t="s">
        <v>20</v>
      </c>
      <c r="D345" s="339">
        <v>2</v>
      </c>
      <c r="E345" s="339" t="s">
        <v>19</v>
      </c>
      <c r="F345" s="142">
        <v>14</v>
      </c>
      <c r="G345" s="704" t="s">
        <v>315</v>
      </c>
      <c r="H345" s="705"/>
      <c r="I345" s="705"/>
      <c r="J345" s="705"/>
      <c r="K345" s="705"/>
      <c r="L345" s="205" t="s">
        <v>324</v>
      </c>
      <c r="M345" s="222">
        <v>3600000</v>
      </c>
      <c r="N345" s="430">
        <v>0</v>
      </c>
      <c r="O345" s="430">
        <v>0</v>
      </c>
      <c r="P345" s="430">
        <f t="shared" si="485"/>
        <v>0</v>
      </c>
      <c r="Q345" s="430">
        <v>0</v>
      </c>
      <c r="R345" s="430">
        <v>0</v>
      </c>
      <c r="S345" s="430">
        <f t="shared" si="487"/>
        <v>0</v>
      </c>
      <c r="T345" s="430">
        <v>0</v>
      </c>
      <c r="U345" s="430">
        <v>0</v>
      </c>
      <c r="V345" s="430">
        <f t="shared" si="489"/>
        <v>0</v>
      </c>
      <c r="W345" s="191">
        <f t="shared" si="490"/>
        <v>0</v>
      </c>
      <c r="X345" s="199">
        <f t="shared" si="491"/>
        <v>3600000</v>
      </c>
      <c r="Y345" s="130"/>
    </row>
    <row r="346" spans="1:25" s="121" customFormat="1" x14ac:dyDescent="0.25">
      <c r="A346" s="187"/>
      <c r="B346" s="188"/>
      <c r="C346" s="257"/>
      <c r="D346" s="257"/>
      <c r="E346" s="257"/>
      <c r="F346" s="337"/>
      <c r="G346" s="573"/>
      <c r="H346" s="573"/>
      <c r="I346" s="573"/>
      <c r="J346" s="573"/>
      <c r="K346" s="574"/>
      <c r="L346" s="205"/>
      <c r="M346" s="222"/>
      <c r="N346" s="430"/>
      <c r="O346" s="430"/>
      <c r="P346" s="430"/>
      <c r="Q346" s="430"/>
      <c r="R346" s="430"/>
      <c r="S346" s="430"/>
      <c r="T346" s="430"/>
      <c r="U346" s="430"/>
      <c r="V346" s="430"/>
      <c r="W346" s="191"/>
      <c r="X346" s="191"/>
      <c r="Y346" s="130"/>
    </row>
    <row r="347" spans="1:25" s="121" customFormat="1" x14ac:dyDescent="0.25">
      <c r="A347" s="338">
        <v>1</v>
      </c>
      <c r="B347" s="339" t="s">
        <v>23</v>
      </c>
      <c r="C347" s="339" t="s">
        <v>20</v>
      </c>
      <c r="D347" s="339">
        <v>2</v>
      </c>
      <c r="E347" s="339" t="s">
        <v>19</v>
      </c>
      <c r="F347" s="142">
        <v>14</v>
      </c>
      <c r="G347" s="714" t="s">
        <v>130</v>
      </c>
      <c r="H347" s="714"/>
      <c r="I347" s="714"/>
      <c r="J347" s="714"/>
      <c r="K347" s="702"/>
      <c r="L347" s="149" t="s">
        <v>278</v>
      </c>
      <c r="M347" s="219">
        <f>M348</f>
        <v>0</v>
      </c>
      <c r="N347" s="439">
        <f t="shared" ref="N347:O348" si="501">N348</f>
        <v>0</v>
      </c>
      <c r="O347" s="439">
        <f t="shared" si="501"/>
        <v>0</v>
      </c>
      <c r="P347" s="430">
        <f t="shared" ref="P347:P349" si="502">N347+O347</f>
        <v>0</v>
      </c>
      <c r="Q347" s="439">
        <f t="shared" ref="Q347:R348" si="503">Q348</f>
        <v>0</v>
      </c>
      <c r="R347" s="439">
        <f t="shared" si="503"/>
        <v>0</v>
      </c>
      <c r="S347" s="430">
        <f t="shared" ref="S347:S349" si="504">Q347+R347</f>
        <v>0</v>
      </c>
      <c r="T347" s="439">
        <f t="shared" ref="T347:U348" si="505">T348</f>
        <v>0</v>
      </c>
      <c r="U347" s="439">
        <f t="shared" si="505"/>
        <v>0</v>
      </c>
      <c r="V347" s="430">
        <f t="shared" ref="V347:V349" si="506">T347+U347</f>
        <v>0</v>
      </c>
      <c r="W347" s="191">
        <f t="shared" si="490"/>
        <v>0</v>
      </c>
      <c r="X347" s="191">
        <f t="shared" si="491"/>
        <v>0</v>
      </c>
      <c r="Y347" s="130"/>
    </row>
    <row r="348" spans="1:25" s="121" customFormat="1" x14ac:dyDescent="0.25">
      <c r="A348" s="338">
        <v>1</v>
      </c>
      <c r="B348" s="339" t="s">
        <v>23</v>
      </c>
      <c r="C348" s="339" t="s">
        <v>20</v>
      </c>
      <c r="D348" s="339">
        <v>2</v>
      </c>
      <c r="E348" s="339" t="s">
        <v>19</v>
      </c>
      <c r="F348" s="142">
        <v>14</v>
      </c>
      <c r="G348" s="714" t="s">
        <v>431</v>
      </c>
      <c r="H348" s="714"/>
      <c r="I348" s="714"/>
      <c r="J348" s="714"/>
      <c r="K348" s="702"/>
      <c r="L348" s="149" t="s">
        <v>432</v>
      </c>
      <c r="M348" s="219">
        <f>M349</f>
        <v>0</v>
      </c>
      <c r="N348" s="439">
        <f t="shared" si="501"/>
        <v>0</v>
      </c>
      <c r="O348" s="439">
        <f t="shared" si="501"/>
        <v>0</v>
      </c>
      <c r="P348" s="430">
        <f t="shared" si="502"/>
        <v>0</v>
      </c>
      <c r="Q348" s="439">
        <f t="shared" si="503"/>
        <v>0</v>
      </c>
      <c r="R348" s="439">
        <f t="shared" si="503"/>
        <v>0</v>
      </c>
      <c r="S348" s="430">
        <f t="shared" si="504"/>
        <v>0</v>
      </c>
      <c r="T348" s="439">
        <f t="shared" si="505"/>
        <v>0</v>
      </c>
      <c r="U348" s="439">
        <f t="shared" si="505"/>
        <v>0</v>
      </c>
      <c r="V348" s="430">
        <f t="shared" si="506"/>
        <v>0</v>
      </c>
      <c r="W348" s="191">
        <f t="shared" si="490"/>
        <v>0</v>
      </c>
      <c r="X348" s="191">
        <f t="shared" si="491"/>
        <v>0</v>
      </c>
      <c r="Y348" s="130"/>
    </row>
    <row r="349" spans="1:25" s="121" customFormat="1" x14ac:dyDescent="0.25">
      <c r="A349" s="338">
        <v>1</v>
      </c>
      <c r="B349" s="339" t="s">
        <v>23</v>
      </c>
      <c r="C349" s="339" t="s">
        <v>20</v>
      </c>
      <c r="D349" s="339">
        <v>2</v>
      </c>
      <c r="E349" s="339" t="s">
        <v>19</v>
      </c>
      <c r="F349" s="142">
        <v>14</v>
      </c>
      <c r="G349" s="714" t="s">
        <v>433</v>
      </c>
      <c r="H349" s="714"/>
      <c r="I349" s="714"/>
      <c r="J349" s="714"/>
      <c r="K349" s="702"/>
      <c r="L349" s="205" t="s">
        <v>434</v>
      </c>
      <c r="M349" s="222">
        <v>0</v>
      </c>
      <c r="N349" s="430">
        <v>0</v>
      </c>
      <c r="O349" s="430">
        <v>0</v>
      </c>
      <c r="P349" s="430">
        <f t="shared" si="502"/>
        <v>0</v>
      </c>
      <c r="Q349" s="430">
        <v>0</v>
      </c>
      <c r="R349" s="430">
        <v>0</v>
      </c>
      <c r="S349" s="430">
        <f t="shared" si="504"/>
        <v>0</v>
      </c>
      <c r="T349" s="430">
        <v>0</v>
      </c>
      <c r="U349" s="430">
        <v>0</v>
      </c>
      <c r="V349" s="430">
        <f t="shared" si="506"/>
        <v>0</v>
      </c>
      <c r="W349" s="191">
        <f t="shared" si="490"/>
        <v>0</v>
      </c>
      <c r="X349" s="199">
        <f t="shared" si="491"/>
        <v>0</v>
      </c>
      <c r="Y349" s="130"/>
    </row>
    <row r="350" spans="1:25" s="121" customFormat="1" x14ac:dyDescent="0.25">
      <c r="A350" s="338"/>
      <c r="B350" s="339"/>
      <c r="C350" s="339"/>
      <c r="D350" s="339"/>
      <c r="E350" s="339"/>
      <c r="F350" s="142"/>
      <c r="G350" s="572"/>
      <c r="H350" s="575"/>
      <c r="I350" s="575"/>
      <c r="J350" s="575"/>
      <c r="K350" s="575"/>
      <c r="L350" s="205"/>
      <c r="M350" s="222"/>
      <c r="N350" s="430"/>
      <c r="O350" s="430"/>
      <c r="P350" s="430"/>
      <c r="Q350" s="430"/>
      <c r="R350" s="430"/>
      <c r="S350" s="430"/>
      <c r="T350" s="430"/>
      <c r="U350" s="430"/>
      <c r="V350" s="430"/>
      <c r="W350" s="191"/>
      <c r="X350" s="199"/>
      <c r="Y350" s="130"/>
    </row>
    <row r="351" spans="1:25" s="121" customFormat="1" x14ac:dyDescent="0.25">
      <c r="A351" s="338">
        <v>1</v>
      </c>
      <c r="B351" s="339" t="s">
        <v>23</v>
      </c>
      <c r="C351" s="339" t="s">
        <v>20</v>
      </c>
      <c r="D351" s="339">
        <v>2</v>
      </c>
      <c r="E351" s="339" t="s">
        <v>19</v>
      </c>
      <c r="F351" s="142">
        <v>14</v>
      </c>
      <c r="G351" s="714" t="s">
        <v>248</v>
      </c>
      <c r="H351" s="714"/>
      <c r="I351" s="714"/>
      <c r="J351" s="714"/>
      <c r="K351" s="702"/>
      <c r="L351" s="149" t="s">
        <v>249</v>
      </c>
      <c r="M351" s="219">
        <f>M352</f>
        <v>9000000</v>
      </c>
      <c r="N351" s="439">
        <f t="shared" ref="N351:O352" si="507">N352</f>
        <v>0</v>
      </c>
      <c r="O351" s="439">
        <f t="shared" si="507"/>
        <v>0</v>
      </c>
      <c r="P351" s="430">
        <f t="shared" ref="P351:P353" si="508">N351+O351</f>
        <v>0</v>
      </c>
      <c r="Q351" s="439">
        <f t="shared" ref="Q351:R352" si="509">Q352</f>
        <v>0</v>
      </c>
      <c r="R351" s="439">
        <f t="shared" si="509"/>
        <v>0</v>
      </c>
      <c r="S351" s="430">
        <f t="shared" ref="S351:S353" si="510">Q351+R351</f>
        <v>0</v>
      </c>
      <c r="T351" s="439">
        <f t="shared" ref="T351:U352" si="511">T352</f>
        <v>0</v>
      </c>
      <c r="U351" s="439">
        <f t="shared" si="511"/>
        <v>0</v>
      </c>
      <c r="V351" s="430">
        <f t="shared" ref="V351:V353" si="512">T351+U351</f>
        <v>0</v>
      </c>
      <c r="W351" s="191">
        <f t="shared" ref="W351:W353" si="513">P351+S351+V351</f>
        <v>0</v>
      </c>
      <c r="X351" s="191">
        <f t="shared" ref="X351:X353" si="514">M351-W351</f>
        <v>9000000</v>
      </c>
      <c r="Y351" s="130"/>
    </row>
    <row r="352" spans="1:25" s="121" customFormat="1" x14ac:dyDescent="0.25">
      <c r="A352" s="338">
        <v>1</v>
      </c>
      <c r="B352" s="339" t="s">
        <v>23</v>
      </c>
      <c r="C352" s="339" t="s">
        <v>20</v>
      </c>
      <c r="D352" s="339">
        <v>2</v>
      </c>
      <c r="E352" s="339" t="s">
        <v>19</v>
      </c>
      <c r="F352" s="142">
        <v>14</v>
      </c>
      <c r="G352" s="714" t="s">
        <v>479</v>
      </c>
      <c r="H352" s="714"/>
      <c r="I352" s="714"/>
      <c r="J352" s="714"/>
      <c r="K352" s="702"/>
      <c r="L352" s="149" t="s">
        <v>432</v>
      </c>
      <c r="M352" s="219">
        <f>M353</f>
        <v>9000000</v>
      </c>
      <c r="N352" s="439">
        <f t="shared" si="507"/>
        <v>0</v>
      </c>
      <c r="O352" s="439">
        <f t="shared" si="507"/>
        <v>0</v>
      </c>
      <c r="P352" s="430">
        <f t="shared" si="508"/>
        <v>0</v>
      </c>
      <c r="Q352" s="439">
        <f t="shared" si="509"/>
        <v>0</v>
      </c>
      <c r="R352" s="439">
        <f t="shared" si="509"/>
        <v>0</v>
      </c>
      <c r="S352" s="430">
        <f t="shared" si="510"/>
        <v>0</v>
      </c>
      <c r="T352" s="439">
        <f t="shared" si="511"/>
        <v>0</v>
      </c>
      <c r="U352" s="439">
        <f t="shared" si="511"/>
        <v>0</v>
      </c>
      <c r="V352" s="430">
        <f t="shared" si="512"/>
        <v>0</v>
      </c>
      <c r="W352" s="191">
        <f t="shared" si="513"/>
        <v>0</v>
      </c>
      <c r="X352" s="191">
        <f t="shared" si="514"/>
        <v>9000000</v>
      </c>
      <c r="Y352" s="130"/>
    </row>
    <row r="353" spans="1:25" s="121" customFormat="1" x14ac:dyDescent="0.25">
      <c r="A353" s="338">
        <v>1</v>
      </c>
      <c r="B353" s="339" t="s">
        <v>23</v>
      </c>
      <c r="C353" s="339" t="s">
        <v>20</v>
      </c>
      <c r="D353" s="339">
        <v>2</v>
      </c>
      <c r="E353" s="339" t="s">
        <v>19</v>
      </c>
      <c r="F353" s="142">
        <v>14</v>
      </c>
      <c r="G353" s="714" t="s">
        <v>480</v>
      </c>
      <c r="H353" s="714"/>
      <c r="I353" s="714"/>
      <c r="J353" s="714"/>
      <c r="K353" s="702"/>
      <c r="L353" s="205" t="s">
        <v>343</v>
      </c>
      <c r="M353" s="222">
        <v>9000000</v>
      </c>
      <c r="N353" s="430">
        <v>0</v>
      </c>
      <c r="O353" s="430">
        <v>0</v>
      </c>
      <c r="P353" s="430">
        <f t="shared" si="508"/>
        <v>0</v>
      </c>
      <c r="Q353" s="430">
        <v>0</v>
      </c>
      <c r="R353" s="430">
        <v>0</v>
      </c>
      <c r="S353" s="430">
        <f t="shared" si="510"/>
        <v>0</v>
      </c>
      <c r="T353" s="430">
        <v>0</v>
      </c>
      <c r="U353" s="430">
        <v>0</v>
      </c>
      <c r="V353" s="430">
        <f t="shared" si="512"/>
        <v>0</v>
      </c>
      <c r="W353" s="191">
        <f t="shared" si="513"/>
        <v>0</v>
      </c>
      <c r="X353" s="199">
        <f t="shared" si="514"/>
        <v>9000000</v>
      </c>
      <c r="Y353" s="130"/>
    </row>
    <row r="354" spans="1:25" s="121" customFormat="1" x14ac:dyDescent="0.25">
      <c r="A354" s="338"/>
      <c r="B354" s="339"/>
      <c r="C354" s="339"/>
      <c r="D354" s="339"/>
      <c r="E354" s="339"/>
      <c r="F354" s="142"/>
      <c r="G354" s="572"/>
      <c r="H354" s="575"/>
      <c r="I354" s="575"/>
      <c r="J354" s="575"/>
      <c r="K354" s="575"/>
      <c r="L354" s="205"/>
      <c r="M354" s="222"/>
      <c r="N354" s="430"/>
      <c r="O354" s="430"/>
      <c r="P354" s="430"/>
      <c r="Q354" s="430"/>
      <c r="R354" s="430"/>
      <c r="S354" s="430"/>
      <c r="T354" s="430"/>
      <c r="U354" s="430"/>
      <c r="V354" s="430"/>
      <c r="W354" s="191"/>
      <c r="X354" s="199"/>
      <c r="Y354" s="130"/>
    </row>
    <row r="355" spans="1:25" s="121" customFormat="1" x14ac:dyDescent="0.25">
      <c r="A355" s="338"/>
      <c r="B355" s="339"/>
      <c r="C355" s="339"/>
      <c r="D355" s="339"/>
      <c r="E355" s="339"/>
      <c r="F355" s="142"/>
      <c r="G355" s="572"/>
      <c r="H355" s="575"/>
      <c r="I355" s="575"/>
      <c r="J355" s="575"/>
      <c r="K355" s="575"/>
      <c r="L355" s="205"/>
      <c r="M355" s="222"/>
      <c r="N355" s="430"/>
      <c r="O355" s="430"/>
      <c r="P355" s="430"/>
      <c r="Q355" s="430"/>
      <c r="R355" s="430"/>
      <c r="S355" s="430"/>
      <c r="T355" s="430"/>
      <c r="U355" s="430"/>
      <c r="V355" s="430"/>
      <c r="W355" s="191"/>
      <c r="X355" s="199"/>
      <c r="Y355" s="130"/>
    </row>
    <row r="356" spans="1:25" s="121" customFormat="1" x14ac:dyDescent="0.25">
      <c r="A356" s="189"/>
      <c r="B356" s="196"/>
      <c r="C356" s="196"/>
      <c r="D356" s="196"/>
      <c r="E356" s="196"/>
      <c r="F356" s="234"/>
      <c r="G356" s="724"/>
      <c r="H356" s="725"/>
      <c r="I356" s="725"/>
      <c r="J356" s="725"/>
      <c r="K356" s="749"/>
      <c r="L356" s="149"/>
      <c r="M356" s="222"/>
      <c r="N356" s="442"/>
      <c r="O356" s="442"/>
      <c r="P356" s="442"/>
      <c r="Q356" s="442"/>
      <c r="R356" s="442"/>
      <c r="S356" s="442"/>
      <c r="T356" s="442"/>
      <c r="U356" s="442"/>
      <c r="V356" s="442"/>
      <c r="W356" s="202"/>
      <c r="X356" s="202"/>
      <c r="Y356" s="130"/>
    </row>
    <row r="357" spans="1:25" s="159" customFormat="1" ht="30" customHeight="1" x14ac:dyDescent="0.25">
      <c r="A357" s="340">
        <v>1</v>
      </c>
      <c r="B357" s="225" t="s">
        <v>23</v>
      </c>
      <c r="C357" s="225" t="s">
        <v>20</v>
      </c>
      <c r="D357" s="225">
        <v>2</v>
      </c>
      <c r="E357" s="225" t="s">
        <v>19</v>
      </c>
      <c r="F357" s="300">
        <v>15</v>
      </c>
      <c r="G357" s="759"/>
      <c r="H357" s="759"/>
      <c r="I357" s="759"/>
      <c r="J357" s="759"/>
      <c r="K357" s="754"/>
      <c r="L357" s="301" t="s">
        <v>325</v>
      </c>
      <c r="M357" s="514">
        <f>M358</f>
        <v>34815000</v>
      </c>
      <c r="N357" s="446">
        <f t="shared" ref="N357:O358" si="515">N358</f>
        <v>0</v>
      </c>
      <c r="O357" s="446">
        <f t="shared" si="515"/>
        <v>0</v>
      </c>
      <c r="P357" s="447">
        <f t="shared" ref="P357:P366" si="516">N357+O357</f>
        <v>0</v>
      </c>
      <c r="Q357" s="446">
        <f t="shared" ref="Q357:R358" si="517">Q358</f>
        <v>7050000</v>
      </c>
      <c r="R357" s="446">
        <f t="shared" si="517"/>
        <v>0</v>
      </c>
      <c r="S357" s="447">
        <f t="shared" ref="S357:S366" si="518">Q357+R357</f>
        <v>7050000</v>
      </c>
      <c r="T357" s="446">
        <f t="shared" ref="T357:U358" si="519">T358</f>
        <v>0</v>
      </c>
      <c r="U357" s="446">
        <f t="shared" si="519"/>
        <v>0</v>
      </c>
      <c r="V357" s="447">
        <f t="shared" ref="V357:V366" si="520">T357+U357</f>
        <v>0</v>
      </c>
      <c r="W357" s="303">
        <f t="shared" ref="W357:W370" si="521">P357+S357+V357</f>
        <v>7050000</v>
      </c>
      <c r="X357" s="303">
        <f t="shared" ref="X357:X370" si="522">M357-W357</f>
        <v>27765000</v>
      </c>
      <c r="Y357" s="158"/>
    </row>
    <row r="358" spans="1:25" s="201" customFormat="1" x14ac:dyDescent="0.25">
      <c r="A358" s="187">
        <v>1</v>
      </c>
      <c r="B358" s="188" t="s">
        <v>23</v>
      </c>
      <c r="C358" s="188" t="s">
        <v>20</v>
      </c>
      <c r="D358" s="188">
        <v>2</v>
      </c>
      <c r="E358" s="188" t="s">
        <v>19</v>
      </c>
      <c r="F358" s="235">
        <v>15</v>
      </c>
      <c r="G358" s="710" t="s">
        <v>107</v>
      </c>
      <c r="H358" s="703"/>
      <c r="I358" s="703"/>
      <c r="J358" s="703"/>
      <c r="K358" s="703"/>
      <c r="L358" s="189" t="s">
        <v>108</v>
      </c>
      <c r="M358" s="190">
        <f>M359</f>
        <v>34815000</v>
      </c>
      <c r="N358" s="430">
        <f t="shared" si="515"/>
        <v>0</v>
      </c>
      <c r="O358" s="430">
        <f t="shared" si="515"/>
        <v>0</v>
      </c>
      <c r="P358" s="430">
        <f t="shared" si="516"/>
        <v>0</v>
      </c>
      <c r="Q358" s="430">
        <f t="shared" si="517"/>
        <v>7050000</v>
      </c>
      <c r="R358" s="430">
        <f t="shared" si="517"/>
        <v>0</v>
      </c>
      <c r="S358" s="430">
        <f t="shared" si="518"/>
        <v>7050000</v>
      </c>
      <c r="T358" s="430">
        <f t="shared" si="519"/>
        <v>0</v>
      </c>
      <c r="U358" s="430">
        <f t="shared" si="519"/>
        <v>0</v>
      </c>
      <c r="V358" s="430">
        <f t="shared" si="520"/>
        <v>0</v>
      </c>
      <c r="W358" s="191">
        <f t="shared" si="521"/>
        <v>7050000</v>
      </c>
      <c r="X358" s="191">
        <f t="shared" si="522"/>
        <v>27765000</v>
      </c>
      <c r="Y358" s="200"/>
    </row>
    <row r="359" spans="1:25" s="121" customFormat="1" x14ac:dyDescent="0.25">
      <c r="A359" s="187">
        <v>1</v>
      </c>
      <c r="B359" s="188" t="s">
        <v>23</v>
      </c>
      <c r="C359" s="188" t="s">
        <v>20</v>
      </c>
      <c r="D359" s="188">
        <v>2</v>
      </c>
      <c r="E359" s="188" t="s">
        <v>19</v>
      </c>
      <c r="F359" s="235">
        <v>15</v>
      </c>
      <c r="G359" s="572" t="s">
        <v>128</v>
      </c>
      <c r="H359" s="575"/>
      <c r="I359" s="575"/>
      <c r="J359" s="575"/>
      <c r="K359" s="575"/>
      <c r="L359" s="149" t="s">
        <v>116</v>
      </c>
      <c r="M359" s="221">
        <f>M360+M372+M368</f>
        <v>34815000</v>
      </c>
      <c r="N359" s="434">
        <f>N360+N372+N368</f>
        <v>0</v>
      </c>
      <c r="O359" s="434">
        <f>O360+O372+O368</f>
        <v>0</v>
      </c>
      <c r="P359" s="430">
        <f t="shared" si="516"/>
        <v>0</v>
      </c>
      <c r="Q359" s="434">
        <f>Q360+Q372+Q368</f>
        <v>7050000</v>
      </c>
      <c r="R359" s="434">
        <f>R360+R372+R368</f>
        <v>0</v>
      </c>
      <c r="S359" s="430">
        <f t="shared" si="518"/>
        <v>7050000</v>
      </c>
      <c r="T359" s="434">
        <f>T360+T372+T368</f>
        <v>0</v>
      </c>
      <c r="U359" s="434">
        <f>U360+U372+U368</f>
        <v>0</v>
      </c>
      <c r="V359" s="430">
        <f t="shared" si="520"/>
        <v>0</v>
      </c>
      <c r="W359" s="191">
        <f t="shared" si="521"/>
        <v>7050000</v>
      </c>
      <c r="X359" s="191">
        <f t="shared" si="522"/>
        <v>27765000</v>
      </c>
      <c r="Y359" s="130"/>
    </row>
    <row r="360" spans="1:25" s="121" customFormat="1" x14ac:dyDescent="0.25">
      <c r="A360" s="187">
        <v>1</v>
      </c>
      <c r="B360" s="188" t="s">
        <v>23</v>
      </c>
      <c r="C360" s="188" t="s">
        <v>20</v>
      </c>
      <c r="D360" s="188">
        <v>2</v>
      </c>
      <c r="E360" s="188" t="s">
        <v>19</v>
      </c>
      <c r="F360" s="235">
        <v>15</v>
      </c>
      <c r="G360" s="572" t="s">
        <v>129</v>
      </c>
      <c r="H360" s="575"/>
      <c r="I360" s="575"/>
      <c r="J360" s="575"/>
      <c r="K360" s="575"/>
      <c r="L360" s="149" t="s">
        <v>118</v>
      </c>
      <c r="M360" s="221">
        <f>M361</f>
        <v>23815000</v>
      </c>
      <c r="N360" s="434">
        <f t="shared" ref="N360:O360" si="523">N361</f>
        <v>0</v>
      </c>
      <c r="O360" s="434">
        <f t="shared" si="523"/>
        <v>0</v>
      </c>
      <c r="P360" s="430">
        <f t="shared" si="516"/>
        <v>0</v>
      </c>
      <c r="Q360" s="434">
        <f t="shared" ref="Q360:R360" si="524">Q361</f>
        <v>0</v>
      </c>
      <c r="R360" s="434">
        <f t="shared" si="524"/>
        <v>0</v>
      </c>
      <c r="S360" s="430">
        <f t="shared" si="518"/>
        <v>0</v>
      </c>
      <c r="T360" s="434">
        <f t="shared" ref="T360:U360" si="525">T361</f>
        <v>0</v>
      </c>
      <c r="U360" s="434">
        <f t="shared" si="525"/>
        <v>0</v>
      </c>
      <c r="V360" s="430">
        <f t="shared" si="520"/>
        <v>0</v>
      </c>
      <c r="W360" s="191">
        <f t="shared" si="521"/>
        <v>0</v>
      </c>
      <c r="X360" s="191">
        <f t="shared" si="522"/>
        <v>23815000</v>
      </c>
      <c r="Y360" s="130"/>
    </row>
    <row r="361" spans="1:25" s="121" customFormat="1" x14ac:dyDescent="0.25">
      <c r="A361" s="187">
        <v>1</v>
      </c>
      <c r="B361" s="188" t="s">
        <v>23</v>
      </c>
      <c r="C361" s="188" t="s">
        <v>20</v>
      </c>
      <c r="D361" s="188">
        <v>2</v>
      </c>
      <c r="E361" s="188" t="s">
        <v>19</v>
      </c>
      <c r="F361" s="235">
        <v>15</v>
      </c>
      <c r="G361" s="702" t="s">
        <v>119</v>
      </c>
      <c r="H361" s="735"/>
      <c r="I361" s="735"/>
      <c r="J361" s="735"/>
      <c r="K361" s="735"/>
      <c r="L361" s="149" t="s">
        <v>120</v>
      </c>
      <c r="M361" s="221">
        <f>SUM(M362:M366)</f>
        <v>23815000</v>
      </c>
      <c r="N361" s="434">
        <f>SUM(N362:N366)</f>
        <v>0</v>
      </c>
      <c r="O361" s="434">
        <f>SUM(O362:O366)</f>
        <v>0</v>
      </c>
      <c r="P361" s="430">
        <f t="shared" si="516"/>
        <v>0</v>
      </c>
      <c r="Q361" s="434">
        <f>SUM(Q362:Q366)</f>
        <v>0</v>
      </c>
      <c r="R361" s="434">
        <f>SUM(R362:R366)</f>
        <v>0</v>
      </c>
      <c r="S361" s="430">
        <f t="shared" si="518"/>
        <v>0</v>
      </c>
      <c r="T361" s="434">
        <f>SUM(T362:T366)</f>
        <v>0</v>
      </c>
      <c r="U361" s="434">
        <f>SUM(U362:U366)</f>
        <v>0</v>
      </c>
      <c r="V361" s="430">
        <f t="shared" si="520"/>
        <v>0</v>
      </c>
      <c r="W361" s="191">
        <f t="shared" si="521"/>
        <v>0</v>
      </c>
      <c r="X361" s="191">
        <f t="shared" si="522"/>
        <v>23815000</v>
      </c>
      <c r="Y361" s="130"/>
    </row>
    <row r="362" spans="1:25" s="121" customFormat="1" x14ac:dyDescent="0.25">
      <c r="A362" s="187">
        <v>1</v>
      </c>
      <c r="B362" s="188" t="s">
        <v>23</v>
      </c>
      <c r="C362" s="188" t="s">
        <v>20</v>
      </c>
      <c r="D362" s="188">
        <v>2</v>
      </c>
      <c r="E362" s="188" t="s">
        <v>19</v>
      </c>
      <c r="F362" s="235">
        <v>15</v>
      </c>
      <c r="G362" s="704" t="s">
        <v>308</v>
      </c>
      <c r="H362" s="705"/>
      <c r="I362" s="705"/>
      <c r="J362" s="705"/>
      <c r="K362" s="705"/>
      <c r="L362" s="205" t="s">
        <v>309</v>
      </c>
      <c r="M362" s="222">
        <v>0</v>
      </c>
      <c r="N362" s="430">
        <f t="shared" ref="N362:U362" si="526">N363</f>
        <v>0</v>
      </c>
      <c r="O362" s="430">
        <f t="shared" si="526"/>
        <v>0</v>
      </c>
      <c r="P362" s="430">
        <f t="shared" si="516"/>
        <v>0</v>
      </c>
      <c r="Q362" s="430">
        <f t="shared" si="526"/>
        <v>0</v>
      </c>
      <c r="R362" s="430">
        <f t="shared" si="526"/>
        <v>0</v>
      </c>
      <c r="S362" s="430">
        <f t="shared" si="518"/>
        <v>0</v>
      </c>
      <c r="T362" s="430">
        <f t="shared" si="526"/>
        <v>0</v>
      </c>
      <c r="U362" s="430">
        <f t="shared" si="526"/>
        <v>0</v>
      </c>
      <c r="V362" s="430">
        <f t="shared" si="520"/>
        <v>0</v>
      </c>
      <c r="W362" s="191">
        <f t="shared" si="521"/>
        <v>0</v>
      </c>
      <c r="X362" s="199">
        <f t="shared" si="522"/>
        <v>0</v>
      </c>
      <c r="Y362" s="130"/>
    </row>
    <row r="363" spans="1:25" s="121" customFormat="1" x14ac:dyDescent="0.25">
      <c r="A363" s="187">
        <v>1</v>
      </c>
      <c r="B363" s="188" t="s">
        <v>23</v>
      </c>
      <c r="C363" s="188" t="s">
        <v>20</v>
      </c>
      <c r="D363" s="188">
        <v>2</v>
      </c>
      <c r="E363" s="188" t="s">
        <v>19</v>
      </c>
      <c r="F363" s="235">
        <v>15</v>
      </c>
      <c r="G363" s="704" t="s">
        <v>310</v>
      </c>
      <c r="H363" s="705"/>
      <c r="I363" s="705"/>
      <c r="J363" s="705"/>
      <c r="K363" s="705"/>
      <c r="L363" s="205" t="s">
        <v>242</v>
      </c>
      <c r="M363" s="222">
        <v>0</v>
      </c>
      <c r="N363" s="430">
        <f>N364</f>
        <v>0</v>
      </c>
      <c r="O363" s="430">
        <f>O364</f>
        <v>0</v>
      </c>
      <c r="P363" s="430">
        <f t="shared" si="516"/>
        <v>0</v>
      </c>
      <c r="Q363" s="430">
        <f>Q364</f>
        <v>0</v>
      </c>
      <c r="R363" s="430">
        <f>R364</f>
        <v>0</v>
      </c>
      <c r="S363" s="430">
        <f t="shared" si="518"/>
        <v>0</v>
      </c>
      <c r="T363" s="430">
        <f>T364</f>
        <v>0</v>
      </c>
      <c r="U363" s="430">
        <f>U364</f>
        <v>0</v>
      </c>
      <c r="V363" s="430">
        <f t="shared" si="520"/>
        <v>0</v>
      </c>
      <c r="W363" s="191">
        <f t="shared" si="521"/>
        <v>0</v>
      </c>
      <c r="X363" s="199">
        <f t="shared" si="522"/>
        <v>0</v>
      </c>
      <c r="Y363" s="130"/>
    </row>
    <row r="364" spans="1:25" s="121" customFormat="1" x14ac:dyDescent="0.25">
      <c r="A364" s="187">
        <v>1</v>
      </c>
      <c r="B364" s="188" t="s">
        <v>23</v>
      </c>
      <c r="C364" s="188" t="s">
        <v>20</v>
      </c>
      <c r="D364" s="188">
        <v>2</v>
      </c>
      <c r="E364" s="188" t="s">
        <v>19</v>
      </c>
      <c r="F364" s="235">
        <v>15</v>
      </c>
      <c r="G364" s="704" t="s">
        <v>311</v>
      </c>
      <c r="H364" s="705"/>
      <c r="I364" s="705"/>
      <c r="J364" s="705"/>
      <c r="K364" s="705"/>
      <c r="L364" s="205" t="s">
        <v>312</v>
      </c>
      <c r="M364" s="222">
        <v>0</v>
      </c>
      <c r="N364" s="430">
        <f>N366</f>
        <v>0</v>
      </c>
      <c r="O364" s="430">
        <f>O366</f>
        <v>0</v>
      </c>
      <c r="P364" s="430">
        <f t="shared" si="516"/>
        <v>0</v>
      </c>
      <c r="Q364" s="430">
        <f>Q366</f>
        <v>0</v>
      </c>
      <c r="R364" s="430">
        <f>R366</f>
        <v>0</v>
      </c>
      <c r="S364" s="430">
        <f t="shared" si="518"/>
        <v>0</v>
      </c>
      <c r="T364" s="430">
        <f>T366</f>
        <v>0</v>
      </c>
      <c r="U364" s="430">
        <f>U366</f>
        <v>0</v>
      </c>
      <c r="V364" s="430">
        <f t="shared" si="520"/>
        <v>0</v>
      </c>
      <c r="W364" s="191">
        <f t="shared" si="521"/>
        <v>0</v>
      </c>
      <c r="X364" s="199">
        <f t="shared" si="522"/>
        <v>0</v>
      </c>
      <c r="Y364" s="130"/>
    </row>
    <row r="365" spans="1:25" s="121" customFormat="1" x14ac:dyDescent="0.25">
      <c r="A365" s="187">
        <v>1</v>
      </c>
      <c r="B365" s="188" t="s">
        <v>23</v>
      </c>
      <c r="C365" s="188" t="s">
        <v>20</v>
      </c>
      <c r="D365" s="188">
        <v>2</v>
      </c>
      <c r="E365" s="188" t="s">
        <v>19</v>
      </c>
      <c r="F365" s="235">
        <v>15</v>
      </c>
      <c r="G365" s="704" t="s">
        <v>339</v>
      </c>
      <c r="H365" s="705"/>
      <c r="I365" s="705"/>
      <c r="J365" s="705"/>
      <c r="K365" s="705"/>
      <c r="L365" s="205" t="s">
        <v>476</v>
      </c>
      <c r="M365" s="222">
        <v>11565000</v>
      </c>
      <c r="N365" s="430">
        <f>N367</f>
        <v>0</v>
      </c>
      <c r="O365" s="430">
        <f>O367</f>
        <v>0</v>
      </c>
      <c r="P365" s="430">
        <f t="shared" si="516"/>
        <v>0</v>
      </c>
      <c r="Q365" s="430">
        <f>Q367</f>
        <v>0</v>
      </c>
      <c r="R365" s="430">
        <f>R367</f>
        <v>0</v>
      </c>
      <c r="S365" s="430">
        <f t="shared" si="518"/>
        <v>0</v>
      </c>
      <c r="T365" s="430">
        <f>T367</f>
        <v>0</v>
      </c>
      <c r="U365" s="430">
        <f>U367</f>
        <v>0</v>
      </c>
      <c r="V365" s="430">
        <f t="shared" si="520"/>
        <v>0</v>
      </c>
      <c r="W365" s="191">
        <f t="shared" si="521"/>
        <v>0</v>
      </c>
      <c r="X365" s="199">
        <f t="shared" si="522"/>
        <v>11565000</v>
      </c>
      <c r="Y365" s="130"/>
    </row>
    <row r="366" spans="1:25" s="121" customFormat="1" x14ac:dyDescent="0.25">
      <c r="A366" s="187">
        <v>1</v>
      </c>
      <c r="B366" s="188" t="s">
        <v>23</v>
      </c>
      <c r="C366" s="188" t="s">
        <v>20</v>
      </c>
      <c r="D366" s="188">
        <v>2</v>
      </c>
      <c r="E366" s="188" t="s">
        <v>19</v>
      </c>
      <c r="F366" s="235">
        <v>15</v>
      </c>
      <c r="G366" s="704" t="s">
        <v>315</v>
      </c>
      <c r="H366" s="705"/>
      <c r="I366" s="705"/>
      <c r="J366" s="705"/>
      <c r="K366" s="705"/>
      <c r="L366" s="205" t="s">
        <v>324</v>
      </c>
      <c r="M366" s="222">
        <v>12250000</v>
      </c>
      <c r="N366" s="430">
        <f>N371</f>
        <v>0</v>
      </c>
      <c r="O366" s="430">
        <f>O371</f>
        <v>0</v>
      </c>
      <c r="P366" s="430">
        <f t="shared" si="516"/>
        <v>0</v>
      </c>
      <c r="Q366" s="430">
        <f>Q371</f>
        <v>0</v>
      </c>
      <c r="R366" s="430">
        <f>R371</f>
        <v>0</v>
      </c>
      <c r="S366" s="430">
        <f t="shared" si="518"/>
        <v>0</v>
      </c>
      <c r="T366" s="430">
        <f>T371</f>
        <v>0</v>
      </c>
      <c r="U366" s="430">
        <f>U371</f>
        <v>0</v>
      </c>
      <c r="V366" s="430">
        <f t="shared" si="520"/>
        <v>0</v>
      </c>
      <c r="W366" s="191">
        <f t="shared" si="521"/>
        <v>0</v>
      </c>
      <c r="X366" s="199">
        <f t="shared" si="522"/>
        <v>12250000</v>
      </c>
      <c r="Y366" s="130"/>
    </row>
    <row r="367" spans="1:25" s="121" customFormat="1" x14ac:dyDescent="0.25">
      <c r="A367" s="187"/>
      <c r="B367" s="188"/>
      <c r="C367" s="188"/>
      <c r="D367" s="188"/>
      <c r="E367" s="188"/>
      <c r="F367" s="235"/>
      <c r="G367" s="574"/>
      <c r="H367" s="580"/>
      <c r="I367" s="580"/>
      <c r="J367" s="580"/>
      <c r="K367" s="580"/>
      <c r="L367" s="205"/>
      <c r="M367" s="222"/>
      <c r="N367" s="430"/>
      <c r="O367" s="430"/>
      <c r="P367" s="430"/>
      <c r="Q367" s="430"/>
      <c r="R367" s="430"/>
      <c r="S367" s="430"/>
      <c r="T367" s="430"/>
      <c r="U367" s="430"/>
      <c r="V367" s="430"/>
      <c r="W367" s="191"/>
      <c r="X367" s="191"/>
      <c r="Y367" s="130"/>
    </row>
    <row r="368" spans="1:25" s="121" customFormat="1" x14ac:dyDescent="0.25">
      <c r="A368" s="187">
        <v>1</v>
      </c>
      <c r="B368" s="188" t="s">
        <v>23</v>
      </c>
      <c r="C368" s="188" t="s">
        <v>20</v>
      </c>
      <c r="D368" s="188">
        <v>2</v>
      </c>
      <c r="E368" s="188" t="s">
        <v>19</v>
      </c>
      <c r="F368" s="235">
        <v>15</v>
      </c>
      <c r="G368" s="572" t="s">
        <v>326</v>
      </c>
      <c r="H368" s="581"/>
      <c r="I368" s="581"/>
      <c r="J368" s="581"/>
      <c r="K368" s="581"/>
      <c r="L368" s="149" t="s">
        <v>278</v>
      </c>
      <c r="M368" s="219">
        <f>M370</f>
        <v>0</v>
      </c>
      <c r="N368" s="439">
        <f t="shared" ref="N368:O368" si="527">N370</f>
        <v>0</v>
      </c>
      <c r="O368" s="439">
        <f t="shared" si="527"/>
        <v>0</v>
      </c>
      <c r="P368" s="430">
        <f t="shared" ref="P368:P370" si="528">N368+O368</f>
        <v>0</v>
      </c>
      <c r="Q368" s="439">
        <f t="shared" ref="Q368:R368" si="529">Q370</f>
        <v>0</v>
      </c>
      <c r="R368" s="439">
        <f t="shared" si="529"/>
        <v>0</v>
      </c>
      <c r="S368" s="430">
        <f t="shared" ref="S368:S370" si="530">Q368+R368</f>
        <v>0</v>
      </c>
      <c r="T368" s="439">
        <f t="shared" ref="T368:U368" si="531">T370</f>
        <v>0</v>
      </c>
      <c r="U368" s="439">
        <f t="shared" si="531"/>
        <v>0</v>
      </c>
      <c r="V368" s="430">
        <f t="shared" ref="V368:V370" si="532">T368+U368</f>
        <v>0</v>
      </c>
      <c r="W368" s="191">
        <f t="shared" si="521"/>
        <v>0</v>
      </c>
      <c r="X368" s="191">
        <f t="shared" si="522"/>
        <v>0</v>
      </c>
      <c r="Y368" s="130"/>
    </row>
    <row r="369" spans="1:25" s="121" customFormat="1" x14ac:dyDescent="0.25">
      <c r="A369" s="187">
        <v>1</v>
      </c>
      <c r="B369" s="188" t="s">
        <v>23</v>
      </c>
      <c r="C369" s="188" t="s">
        <v>20</v>
      </c>
      <c r="D369" s="188">
        <v>2</v>
      </c>
      <c r="E369" s="188" t="s">
        <v>19</v>
      </c>
      <c r="F369" s="235">
        <v>15</v>
      </c>
      <c r="G369" s="572" t="s">
        <v>327</v>
      </c>
      <c r="H369" s="581"/>
      <c r="I369" s="581"/>
      <c r="J369" s="581"/>
      <c r="K369" s="581"/>
      <c r="L369" s="149" t="s">
        <v>133</v>
      </c>
      <c r="M369" s="219">
        <f>M370</f>
        <v>0</v>
      </c>
      <c r="N369" s="439">
        <f t="shared" ref="N369:O369" si="533">N370</f>
        <v>0</v>
      </c>
      <c r="O369" s="439">
        <f t="shared" si="533"/>
        <v>0</v>
      </c>
      <c r="P369" s="430">
        <f t="shared" si="528"/>
        <v>0</v>
      </c>
      <c r="Q369" s="439">
        <f t="shared" ref="Q369:R369" si="534">Q370</f>
        <v>0</v>
      </c>
      <c r="R369" s="439">
        <f t="shared" si="534"/>
        <v>0</v>
      </c>
      <c r="S369" s="430">
        <f t="shared" si="530"/>
        <v>0</v>
      </c>
      <c r="T369" s="439">
        <f t="shared" ref="T369:U369" si="535">T370</f>
        <v>0</v>
      </c>
      <c r="U369" s="439">
        <f t="shared" si="535"/>
        <v>0</v>
      </c>
      <c r="V369" s="430">
        <f t="shared" si="532"/>
        <v>0</v>
      </c>
      <c r="W369" s="191">
        <f t="shared" si="521"/>
        <v>0</v>
      </c>
      <c r="X369" s="191">
        <f t="shared" si="522"/>
        <v>0</v>
      </c>
      <c r="Y369" s="130"/>
    </row>
    <row r="370" spans="1:25" s="121" customFormat="1" ht="14.1" customHeight="1" x14ac:dyDescent="0.25">
      <c r="A370" s="187">
        <v>1</v>
      </c>
      <c r="B370" s="188" t="s">
        <v>23</v>
      </c>
      <c r="C370" s="188" t="s">
        <v>20</v>
      </c>
      <c r="D370" s="188">
        <v>2</v>
      </c>
      <c r="E370" s="188" t="s">
        <v>19</v>
      </c>
      <c r="F370" s="235">
        <v>15</v>
      </c>
      <c r="G370" s="574" t="s">
        <v>193</v>
      </c>
      <c r="H370" s="580"/>
      <c r="I370" s="580"/>
      <c r="J370" s="580"/>
      <c r="K370" s="580"/>
      <c r="L370" s="205" t="s">
        <v>328</v>
      </c>
      <c r="M370" s="222">
        <v>0</v>
      </c>
      <c r="N370" s="430"/>
      <c r="O370" s="430"/>
      <c r="P370" s="430">
        <f t="shared" si="528"/>
        <v>0</v>
      </c>
      <c r="Q370" s="430"/>
      <c r="R370" s="430"/>
      <c r="S370" s="430">
        <f t="shared" si="530"/>
        <v>0</v>
      </c>
      <c r="T370" s="430"/>
      <c r="U370" s="430"/>
      <c r="V370" s="430">
        <f t="shared" si="532"/>
        <v>0</v>
      </c>
      <c r="W370" s="191">
        <f t="shared" si="521"/>
        <v>0</v>
      </c>
      <c r="X370" s="199">
        <f t="shared" si="522"/>
        <v>0</v>
      </c>
      <c r="Y370" s="130"/>
    </row>
    <row r="371" spans="1:25" s="121" customFormat="1" x14ac:dyDescent="0.25">
      <c r="A371" s="189"/>
      <c r="B371" s="187"/>
      <c r="C371" s="188"/>
      <c r="D371" s="188"/>
      <c r="E371" s="188"/>
      <c r="F371" s="235"/>
      <c r="G371" s="704"/>
      <c r="H371" s="713"/>
      <c r="I371" s="713"/>
      <c r="J371" s="713"/>
      <c r="K371" s="713"/>
      <c r="L371" s="205"/>
      <c r="M371" s="222"/>
      <c r="N371" s="443"/>
      <c r="O371" s="443"/>
      <c r="P371" s="443"/>
      <c r="Q371" s="443"/>
      <c r="R371" s="443"/>
      <c r="S371" s="443"/>
      <c r="T371" s="443"/>
      <c r="U371" s="443"/>
      <c r="V371" s="443"/>
      <c r="W371" s="196"/>
      <c r="X371" s="196"/>
      <c r="Y371" s="130"/>
    </row>
    <row r="372" spans="1:25" s="121" customFormat="1" x14ac:dyDescent="0.25">
      <c r="A372" s="187">
        <v>1</v>
      </c>
      <c r="B372" s="188" t="s">
        <v>23</v>
      </c>
      <c r="C372" s="188" t="s">
        <v>20</v>
      </c>
      <c r="D372" s="188">
        <v>2</v>
      </c>
      <c r="E372" s="188" t="s">
        <v>19</v>
      </c>
      <c r="F372" s="235">
        <v>15</v>
      </c>
      <c r="G372" s="714" t="s">
        <v>248</v>
      </c>
      <c r="H372" s="714"/>
      <c r="I372" s="714"/>
      <c r="J372" s="714"/>
      <c r="K372" s="702"/>
      <c r="L372" s="149" t="s">
        <v>249</v>
      </c>
      <c r="M372" s="219">
        <f>M373</f>
        <v>11000000</v>
      </c>
      <c r="N372" s="439">
        <f t="shared" ref="N372:O372" si="536">N373</f>
        <v>0</v>
      </c>
      <c r="O372" s="439">
        <f t="shared" si="536"/>
        <v>0</v>
      </c>
      <c r="P372" s="430">
        <f t="shared" ref="P372:P375" si="537">N372+O372</f>
        <v>0</v>
      </c>
      <c r="Q372" s="439">
        <f t="shared" ref="Q372:R372" si="538">Q373</f>
        <v>7050000</v>
      </c>
      <c r="R372" s="439">
        <f t="shared" si="538"/>
        <v>0</v>
      </c>
      <c r="S372" s="430">
        <f t="shared" ref="S372:S375" si="539">Q372+R372</f>
        <v>7050000</v>
      </c>
      <c r="T372" s="439">
        <f t="shared" ref="T372:U372" si="540">T373</f>
        <v>0</v>
      </c>
      <c r="U372" s="439">
        <f t="shared" si="540"/>
        <v>0</v>
      </c>
      <c r="V372" s="430">
        <f t="shared" ref="V372:V375" si="541">T372+U372</f>
        <v>0</v>
      </c>
      <c r="W372" s="191">
        <f t="shared" ref="W372:W375" si="542">P372+S372+V372</f>
        <v>7050000</v>
      </c>
      <c r="X372" s="191">
        <f t="shared" ref="X372:X375" si="543">M372-W372</f>
        <v>3950000</v>
      </c>
      <c r="Y372" s="130"/>
    </row>
    <row r="373" spans="1:25" s="121" customFormat="1" x14ac:dyDescent="0.25">
      <c r="A373" s="187">
        <v>1</v>
      </c>
      <c r="B373" s="188" t="s">
        <v>23</v>
      </c>
      <c r="C373" s="188" t="s">
        <v>20</v>
      </c>
      <c r="D373" s="188">
        <v>2</v>
      </c>
      <c r="E373" s="188" t="s">
        <v>19</v>
      </c>
      <c r="F373" s="235">
        <v>15</v>
      </c>
      <c r="G373" s="714" t="s">
        <v>250</v>
      </c>
      <c r="H373" s="714"/>
      <c r="I373" s="714"/>
      <c r="J373" s="714"/>
      <c r="K373" s="702"/>
      <c r="L373" s="149" t="s">
        <v>319</v>
      </c>
      <c r="M373" s="219">
        <f>SUM(M374:M375)</f>
        <v>11000000</v>
      </c>
      <c r="N373" s="439">
        <f t="shared" ref="N373:O373" si="544">SUM(N374:N375)</f>
        <v>0</v>
      </c>
      <c r="O373" s="439">
        <f t="shared" si="544"/>
        <v>0</v>
      </c>
      <c r="P373" s="430">
        <f t="shared" si="537"/>
        <v>0</v>
      </c>
      <c r="Q373" s="439">
        <f t="shared" ref="Q373:R373" si="545">SUM(Q374:Q375)</f>
        <v>7050000</v>
      </c>
      <c r="R373" s="439">
        <f t="shared" si="545"/>
        <v>0</v>
      </c>
      <c r="S373" s="430">
        <f t="shared" si="539"/>
        <v>7050000</v>
      </c>
      <c r="T373" s="439">
        <f t="shared" ref="T373:U373" si="546">SUM(T374:T375)</f>
        <v>0</v>
      </c>
      <c r="U373" s="439">
        <f t="shared" si="546"/>
        <v>0</v>
      </c>
      <c r="V373" s="430">
        <f t="shared" si="541"/>
        <v>0</v>
      </c>
      <c r="W373" s="191">
        <f t="shared" si="542"/>
        <v>7050000</v>
      </c>
      <c r="X373" s="191">
        <f t="shared" si="543"/>
        <v>3950000</v>
      </c>
      <c r="Y373" s="130"/>
    </row>
    <row r="374" spans="1:25" s="626" customFormat="1" x14ac:dyDescent="0.25">
      <c r="A374" s="195">
        <v>1</v>
      </c>
      <c r="B374" s="625" t="s">
        <v>23</v>
      </c>
      <c r="C374" s="625" t="s">
        <v>20</v>
      </c>
      <c r="D374" s="625">
        <v>2</v>
      </c>
      <c r="E374" s="625" t="s">
        <v>19</v>
      </c>
      <c r="F374" s="244">
        <v>15</v>
      </c>
      <c r="G374" s="717" t="s">
        <v>252</v>
      </c>
      <c r="H374" s="717"/>
      <c r="I374" s="717"/>
      <c r="J374" s="717"/>
      <c r="K374" s="704"/>
      <c r="L374" s="205" t="s">
        <v>329</v>
      </c>
      <c r="M374" s="222">
        <v>0</v>
      </c>
      <c r="N374" s="443"/>
      <c r="O374" s="443"/>
      <c r="P374" s="443">
        <f t="shared" si="537"/>
        <v>0</v>
      </c>
      <c r="Q374" s="443"/>
      <c r="R374" s="443"/>
      <c r="S374" s="443">
        <f t="shared" si="539"/>
        <v>0</v>
      </c>
      <c r="T374" s="443"/>
      <c r="U374" s="443"/>
      <c r="V374" s="443">
        <f t="shared" si="541"/>
        <v>0</v>
      </c>
      <c r="W374" s="199">
        <f t="shared" si="542"/>
        <v>0</v>
      </c>
      <c r="X374" s="199">
        <f t="shared" si="543"/>
        <v>0</v>
      </c>
      <c r="Y374" s="247"/>
    </row>
    <row r="375" spans="1:25" s="626" customFormat="1" x14ac:dyDescent="0.25">
      <c r="A375" s="195">
        <v>1</v>
      </c>
      <c r="B375" s="625" t="s">
        <v>23</v>
      </c>
      <c r="C375" s="625" t="s">
        <v>20</v>
      </c>
      <c r="D375" s="625">
        <v>2</v>
      </c>
      <c r="E375" s="625" t="s">
        <v>19</v>
      </c>
      <c r="F375" s="244">
        <v>15</v>
      </c>
      <c r="G375" s="717" t="s">
        <v>321</v>
      </c>
      <c r="H375" s="717"/>
      <c r="I375" s="717"/>
      <c r="J375" s="717"/>
      <c r="K375" s="704"/>
      <c r="L375" s="205" t="s">
        <v>322</v>
      </c>
      <c r="M375" s="222">
        <v>11000000</v>
      </c>
      <c r="N375" s="443">
        <f t="shared" ref="N375:U375" si="547">N376</f>
        <v>0</v>
      </c>
      <c r="O375" s="443">
        <f t="shared" si="547"/>
        <v>0</v>
      </c>
      <c r="P375" s="443">
        <f t="shared" si="537"/>
        <v>0</v>
      </c>
      <c r="Q375" s="443">
        <v>7050000</v>
      </c>
      <c r="R375" s="443">
        <v>0</v>
      </c>
      <c r="S375" s="443">
        <f t="shared" si="539"/>
        <v>7050000</v>
      </c>
      <c r="T375" s="443">
        <f t="shared" si="547"/>
        <v>0</v>
      </c>
      <c r="U375" s="443">
        <f t="shared" si="547"/>
        <v>0</v>
      </c>
      <c r="V375" s="443">
        <f t="shared" si="541"/>
        <v>0</v>
      </c>
      <c r="W375" s="199">
        <f t="shared" si="542"/>
        <v>7050000</v>
      </c>
      <c r="X375" s="199">
        <f t="shared" si="543"/>
        <v>3950000</v>
      </c>
      <c r="Y375" s="247"/>
    </row>
    <row r="376" spans="1:25" s="121" customFormat="1" hidden="1" x14ac:dyDescent="0.25">
      <c r="A376" s="341"/>
      <c r="B376" s="342"/>
      <c r="C376" s="342"/>
      <c r="D376" s="342"/>
      <c r="E376" s="342"/>
      <c r="F376" s="343"/>
      <c r="G376" s="704"/>
      <c r="H376" s="713"/>
      <c r="I376" s="713"/>
      <c r="J376" s="713"/>
      <c r="K376" s="713"/>
      <c r="L376" s="205"/>
      <c r="M376" s="304"/>
      <c r="N376" s="442"/>
      <c r="O376" s="442"/>
      <c r="P376" s="442"/>
      <c r="Q376" s="442"/>
      <c r="R376" s="442"/>
      <c r="S376" s="442"/>
      <c r="T376" s="442"/>
      <c r="U376" s="442"/>
      <c r="V376" s="442"/>
      <c r="W376" s="202"/>
      <c r="X376" s="202"/>
      <c r="Y376" s="130"/>
    </row>
    <row r="377" spans="1:25" s="121" customFormat="1" x14ac:dyDescent="0.25">
      <c r="A377" s="344"/>
      <c r="B377" s="305"/>
      <c r="C377" s="305"/>
      <c r="D377" s="305"/>
      <c r="E377" s="305"/>
      <c r="F377" s="306"/>
      <c r="G377" s="704"/>
      <c r="H377" s="713"/>
      <c r="I377" s="713"/>
      <c r="J377" s="713"/>
      <c r="K377" s="713"/>
      <c r="L377" s="345"/>
      <c r="M377" s="304"/>
      <c r="N377" s="442"/>
      <c r="O377" s="442"/>
      <c r="P377" s="442"/>
      <c r="Q377" s="442"/>
      <c r="R377" s="442"/>
      <c r="S377" s="442"/>
      <c r="T377" s="442"/>
      <c r="U377" s="442"/>
      <c r="V377" s="442"/>
      <c r="W377" s="202"/>
      <c r="X377" s="202"/>
      <c r="Y377" s="130"/>
    </row>
    <row r="378" spans="1:25" s="159" customFormat="1" ht="22.5" x14ac:dyDescent="0.25">
      <c r="A378" s="299">
        <v>1</v>
      </c>
      <c r="B378" s="225" t="s">
        <v>23</v>
      </c>
      <c r="C378" s="225" t="s">
        <v>20</v>
      </c>
      <c r="D378" s="225">
        <v>2</v>
      </c>
      <c r="E378" s="225" t="s">
        <v>19</v>
      </c>
      <c r="F378" s="300">
        <v>16</v>
      </c>
      <c r="G378" s="766"/>
      <c r="H378" s="767"/>
      <c r="I378" s="767"/>
      <c r="J378" s="767"/>
      <c r="K378" s="767"/>
      <c r="L378" s="226" t="s">
        <v>330</v>
      </c>
      <c r="M378" s="514">
        <f>M379</f>
        <v>881585000</v>
      </c>
      <c r="N378" s="446">
        <f t="shared" ref="N378:O379" si="548">N379</f>
        <v>0</v>
      </c>
      <c r="O378" s="446">
        <f t="shared" si="548"/>
        <v>0</v>
      </c>
      <c r="P378" s="447">
        <f t="shared" ref="P378:P386" si="549">N378+O378</f>
        <v>0</v>
      </c>
      <c r="Q378" s="446">
        <f t="shared" ref="Q378:R379" si="550">Q379</f>
        <v>264745000</v>
      </c>
      <c r="R378" s="446">
        <f t="shared" si="550"/>
        <v>0</v>
      </c>
      <c r="S378" s="447">
        <f t="shared" ref="S378:S386" si="551">Q378+R378</f>
        <v>264745000</v>
      </c>
      <c r="T378" s="446">
        <f t="shared" ref="T378:U379" si="552">T379</f>
        <v>0</v>
      </c>
      <c r="U378" s="446">
        <f t="shared" si="552"/>
        <v>0</v>
      </c>
      <c r="V378" s="447">
        <f t="shared" ref="V378:V386" si="553">T378+U378</f>
        <v>0</v>
      </c>
      <c r="W378" s="303">
        <f t="shared" ref="W378:W386" si="554">P378+S378+V378</f>
        <v>264745000</v>
      </c>
      <c r="X378" s="303">
        <f t="shared" ref="X378:X386" si="555">M378-W378</f>
        <v>616840000</v>
      </c>
      <c r="Y378" s="158"/>
    </row>
    <row r="379" spans="1:25" s="201" customFormat="1" x14ac:dyDescent="0.25">
      <c r="A379" s="187">
        <v>1</v>
      </c>
      <c r="B379" s="188" t="s">
        <v>23</v>
      </c>
      <c r="C379" s="188" t="s">
        <v>20</v>
      </c>
      <c r="D379" s="188">
        <v>2</v>
      </c>
      <c r="E379" s="188" t="s">
        <v>19</v>
      </c>
      <c r="F379" s="235">
        <v>16</v>
      </c>
      <c r="G379" s="710" t="s">
        <v>107</v>
      </c>
      <c r="H379" s="703"/>
      <c r="I379" s="703"/>
      <c r="J379" s="703"/>
      <c r="K379" s="703"/>
      <c r="L379" s="189" t="s">
        <v>108</v>
      </c>
      <c r="M379" s="190">
        <f>M380</f>
        <v>881585000</v>
      </c>
      <c r="N379" s="430">
        <f t="shared" si="548"/>
        <v>0</v>
      </c>
      <c r="O379" s="430">
        <f t="shared" si="548"/>
        <v>0</v>
      </c>
      <c r="P379" s="430">
        <f t="shared" si="549"/>
        <v>0</v>
      </c>
      <c r="Q379" s="430">
        <f t="shared" si="550"/>
        <v>264745000</v>
      </c>
      <c r="R379" s="430">
        <f t="shared" si="550"/>
        <v>0</v>
      </c>
      <c r="S379" s="430">
        <f t="shared" si="551"/>
        <v>264745000</v>
      </c>
      <c r="T379" s="430">
        <f t="shared" si="552"/>
        <v>0</v>
      </c>
      <c r="U379" s="430">
        <f t="shared" si="552"/>
        <v>0</v>
      </c>
      <c r="V379" s="430">
        <f t="shared" si="553"/>
        <v>0</v>
      </c>
      <c r="W379" s="191">
        <f t="shared" si="554"/>
        <v>264745000</v>
      </c>
      <c r="X379" s="191">
        <f t="shared" si="555"/>
        <v>616840000</v>
      </c>
      <c r="Y379" s="200"/>
    </row>
    <row r="380" spans="1:25" s="121" customFormat="1" x14ac:dyDescent="0.25">
      <c r="A380" s="187">
        <v>1</v>
      </c>
      <c r="B380" s="188" t="s">
        <v>23</v>
      </c>
      <c r="C380" s="188" t="s">
        <v>20</v>
      </c>
      <c r="D380" s="188">
        <v>2</v>
      </c>
      <c r="E380" s="188" t="s">
        <v>19</v>
      </c>
      <c r="F380" s="235">
        <v>16</v>
      </c>
      <c r="G380" s="572" t="s">
        <v>128</v>
      </c>
      <c r="H380" s="575"/>
      <c r="I380" s="575"/>
      <c r="J380" s="575"/>
      <c r="K380" s="575"/>
      <c r="L380" s="149" t="s">
        <v>116</v>
      </c>
      <c r="M380" s="221">
        <f>M381+M389</f>
        <v>881585000</v>
      </c>
      <c r="N380" s="434">
        <f t="shared" ref="N380:O380" si="556">N381+N389</f>
        <v>0</v>
      </c>
      <c r="O380" s="434">
        <f t="shared" si="556"/>
        <v>0</v>
      </c>
      <c r="P380" s="430">
        <f t="shared" si="549"/>
        <v>0</v>
      </c>
      <c r="Q380" s="434">
        <f t="shared" ref="Q380:R380" si="557">Q381+Q389</f>
        <v>264745000</v>
      </c>
      <c r="R380" s="434">
        <f t="shared" si="557"/>
        <v>0</v>
      </c>
      <c r="S380" s="430">
        <f t="shared" si="551"/>
        <v>264745000</v>
      </c>
      <c r="T380" s="434">
        <f t="shared" ref="T380:U380" si="558">T381+T389</f>
        <v>0</v>
      </c>
      <c r="U380" s="434">
        <f t="shared" si="558"/>
        <v>0</v>
      </c>
      <c r="V380" s="430">
        <f t="shared" si="553"/>
        <v>0</v>
      </c>
      <c r="W380" s="191">
        <f t="shared" si="554"/>
        <v>264745000</v>
      </c>
      <c r="X380" s="191">
        <f t="shared" si="555"/>
        <v>616840000</v>
      </c>
      <c r="Y380" s="130"/>
    </row>
    <row r="381" spans="1:25" s="121" customFormat="1" x14ac:dyDescent="0.25">
      <c r="A381" s="187">
        <v>1</v>
      </c>
      <c r="B381" s="188" t="s">
        <v>23</v>
      </c>
      <c r="C381" s="188" t="s">
        <v>20</v>
      </c>
      <c r="D381" s="188">
        <v>2</v>
      </c>
      <c r="E381" s="188" t="s">
        <v>19</v>
      </c>
      <c r="F381" s="235">
        <v>16</v>
      </c>
      <c r="G381" s="572" t="s">
        <v>129</v>
      </c>
      <c r="H381" s="575"/>
      <c r="I381" s="575"/>
      <c r="J381" s="575"/>
      <c r="K381" s="575"/>
      <c r="L381" s="149" t="s">
        <v>118</v>
      </c>
      <c r="M381" s="221">
        <f>M382</f>
        <v>0</v>
      </c>
      <c r="N381" s="434">
        <f t="shared" ref="N381:O381" si="559">N382</f>
        <v>0</v>
      </c>
      <c r="O381" s="434">
        <f t="shared" si="559"/>
        <v>0</v>
      </c>
      <c r="P381" s="430">
        <f t="shared" si="549"/>
        <v>0</v>
      </c>
      <c r="Q381" s="434">
        <f t="shared" ref="Q381:R381" si="560">Q382</f>
        <v>0</v>
      </c>
      <c r="R381" s="434">
        <f t="shared" si="560"/>
        <v>0</v>
      </c>
      <c r="S381" s="430">
        <f t="shared" si="551"/>
        <v>0</v>
      </c>
      <c r="T381" s="434">
        <f t="shared" ref="T381:U381" si="561">T382</f>
        <v>0</v>
      </c>
      <c r="U381" s="434">
        <f t="shared" si="561"/>
        <v>0</v>
      </c>
      <c r="V381" s="430">
        <f t="shared" si="553"/>
        <v>0</v>
      </c>
      <c r="W381" s="191">
        <f t="shared" si="554"/>
        <v>0</v>
      </c>
      <c r="X381" s="191">
        <f t="shared" si="555"/>
        <v>0</v>
      </c>
      <c r="Y381" s="130"/>
    </row>
    <row r="382" spans="1:25" s="121" customFormat="1" x14ac:dyDescent="0.25">
      <c r="A382" s="187">
        <v>1</v>
      </c>
      <c r="B382" s="188" t="s">
        <v>23</v>
      </c>
      <c r="C382" s="188" t="s">
        <v>20</v>
      </c>
      <c r="D382" s="188">
        <v>2</v>
      </c>
      <c r="E382" s="188" t="s">
        <v>19</v>
      </c>
      <c r="F382" s="235">
        <v>16</v>
      </c>
      <c r="G382" s="702" t="s">
        <v>119</v>
      </c>
      <c r="H382" s="735"/>
      <c r="I382" s="735"/>
      <c r="J382" s="735"/>
      <c r="K382" s="735"/>
      <c r="L382" s="149" t="s">
        <v>120</v>
      </c>
      <c r="M382" s="221">
        <f>SUM(M383:M386)</f>
        <v>0</v>
      </c>
      <c r="N382" s="434">
        <f t="shared" ref="N382:O382" si="562">SUM(N383:N386)</f>
        <v>0</v>
      </c>
      <c r="O382" s="434">
        <f t="shared" si="562"/>
        <v>0</v>
      </c>
      <c r="P382" s="430">
        <f t="shared" si="549"/>
        <v>0</v>
      </c>
      <c r="Q382" s="434">
        <f t="shared" ref="Q382:R382" si="563">SUM(Q383:Q386)</f>
        <v>0</v>
      </c>
      <c r="R382" s="434">
        <f t="shared" si="563"/>
        <v>0</v>
      </c>
      <c r="S382" s="430">
        <f t="shared" si="551"/>
        <v>0</v>
      </c>
      <c r="T382" s="434">
        <f t="shared" ref="T382:U382" si="564">SUM(T383:T386)</f>
        <v>0</v>
      </c>
      <c r="U382" s="434">
        <f t="shared" si="564"/>
        <v>0</v>
      </c>
      <c r="V382" s="430">
        <f t="shared" si="553"/>
        <v>0</v>
      </c>
      <c r="W382" s="191">
        <f t="shared" si="554"/>
        <v>0</v>
      </c>
      <c r="X382" s="191">
        <f t="shared" si="555"/>
        <v>0</v>
      </c>
      <c r="Y382" s="130"/>
    </row>
    <row r="383" spans="1:25" s="626" customFormat="1" x14ac:dyDescent="0.25">
      <c r="A383" s="195">
        <v>1</v>
      </c>
      <c r="B383" s="625" t="s">
        <v>23</v>
      </c>
      <c r="C383" s="625" t="s">
        <v>20</v>
      </c>
      <c r="D383" s="625">
        <v>2</v>
      </c>
      <c r="E383" s="625" t="s">
        <v>19</v>
      </c>
      <c r="F383" s="244">
        <v>16</v>
      </c>
      <c r="G383" s="704" t="s">
        <v>308</v>
      </c>
      <c r="H383" s="705"/>
      <c r="I383" s="705"/>
      <c r="J383" s="705"/>
      <c r="K383" s="705"/>
      <c r="L383" s="205" t="s">
        <v>309</v>
      </c>
      <c r="M383" s="206">
        <v>0</v>
      </c>
      <c r="N383" s="443">
        <f t="shared" ref="N383:U385" si="565">N384</f>
        <v>0</v>
      </c>
      <c r="O383" s="443">
        <f t="shared" si="565"/>
        <v>0</v>
      </c>
      <c r="P383" s="443">
        <f t="shared" si="549"/>
        <v>0</v>
      </c>
      <c r="Q383" s="443">
        <f t="shared" si="565"/>
        <v>0</v>
      </c>
      <c r="R383" s="443">
        <f t="shared" si="565"/>
        <v>0</v>
      </c>
      <c r="S383" s="443">
        <f t="shared" si="551"/>
        <v>0</v>
      </c>
      <c r="T383" s="443">
        <f t="shared" si="565"/>
        <v>0</v>
      </c>
      <c r="U383" s="443">
        <f t="shared" si="565"/>
        <v>0</v>
      </c>
      <c r="V383" s="443">
        <f t="shared" si="553"/>
        <v>0</v>
      </c>
      <c r="W383" s="199">
        <f t="shared" si="554"/>
        <v>0</v>
      </c>
      <c r="X383" s="199">
        <f t="shared" si="555"/>
        <v>0</v>
      </c>
      <c r="Y383" s="247"/>
    </row>
    <row r="384" spans="1:25" s="626" customFormat="1" x14ac:dyDescent="0.25">
      <c r="A384" s="195">
        <v>1</v>
      </c>
      <c r="B384" s="625" t="s">
        <v>23</v>
      </c>
      <c r="C384" s="625" t="s">
        <v>20</v>
      </c>
      <c r="D384" s="625">
        <v>2</v>
      </c>
      <c r="E384" s="625" t="s">
        <v>19</v>
      </c>
      <c r="F384" s="244">
        <v>16</v>
      </c>
      <c r="G384" s="704" t="s">
        <v>310</v>
      </c>
      <c r="H384" s="705"/>
      <c r="I384" s="705"/>
      <c r="J384" s="705"/>
      <c r="K384" s="705"/>
      <c r="L384" s="205" t="s">
        <v>242</v>
      </c>
      <c r="M384" s="206">
        <v>0</v>
      </c>
      <c r="N384" s="443">
        <f t="shared" si="565"/>
        <v>0</v>
      </c>
      <c r="O384" s="443">
        <f t="shared" si="565"/>
        <v>0</v>
      </c>
      <c r="P384" s="443">
        <f t="shared" si="549"/>
        <v>0</v>
      </c>
      <c r="Q384" s="443">
        <f t="shared" si="565"/>
        <v>0</v>
      </c>
      <c r="R384" s="443">
        <f t="shared" si="565"/>
        <v>0</v>
      </c>
      <c r="S384" s="443">
        <f t="shared" si="551"/>
        <v>0</v>
      </c>
      <c r="T384" s="443">
        <f t="shared" si="565"/>
        <v>0</v>
      </c>
      <c r="U384" s="443">
        <f t="shared" si="565"/>
        <v>0</v>
      </c>
      <c r="V384" s="443">
        <f t="shared" si="553"/>
        <v>0</v>
      </c>
      <c r="W384" s="199">
        <f t="shared" si="554"/>
        <v>0</v>
      </c>
      <c r="X384" s="199">
        <f t="shared" si="555"/>
        <v>0</v>
      </c>
      <c r="Y384" s="247"/>
    </row>
    <row r="385" spans="1:25" s="626" customFormat="1" x14ac:dyDescent="0.25">
      <c r="A385" s="195">
        <v>1</v>
      </c>
      <c r="B385" s="625" t="s">
        <v>23</v>
      </c>
      <c r="C385" s="625" t="s">
        <v>20</v>
      </c>
      <c r="D385" s="625">
        <v>2</v>
      </c>
      <c r="E385" s="625" t="s">
        <v>19</v>
      </c>
      <c r="F385" s="244">
        <v>16</v>
      </c>
      <c r="G385" s="704" t="s">
        <v>311</v>
      </c>
      <c r="H385" s="705"/>
      <c r="I385" s="705"/>
      <c r="J385" s="705"/>
      <c r="K385" s="705"/>
      <c r="L385" s="205" t="s">
        <v>312</v>
      </c>
      <c r="M385" s="206">
        <v>0</v>
      </c>
      <c r="N385" s="443">
        <f t="shared" si="565"/>
        <v>0</v>
      </c>
      <c r="O385" s="443">
        <f t="shared" si="565"/>
        <v>0</v>
      </c>
      <c r="P385" s="443">
        <f t="shared" si="549"/>
        <v>0</v>
      </c>
      <c r="Q385" s="443">
        <f t="shared" si="565"/>
        <v>0</v>
      </c>
      <c r="R385" s="443">
        <f t="shared" si="565"/>
        <v>0</v>
      </c>
      <c r="S385" s="443">
        <f t="shared" si="551"/>
        <v>0</v>
      </c>
      <c r="T385" s="443">
        <f t="shared" si="565"/>
        <v>0</v>
      </c>
      <c r="U385" s="443">
        <f t="shared" si="565"/>
        <v>0</v>
      </c>
      <c r="V385" s="443">
        <f t="shared" si="553"/>
        <v>0</v>
      </c>
      <c r="W385" s="199">
        <f t="shared" si="554"/>
        <v>0</v>
      </c>
      <c r="X385" s="199">
        <f t="shared" si="555"/>
        <v>0</v>
      </c>
      <c r="Y385" s="247"/>
    </row>
    <row r="386" spans="1:25" s="626" customFormat="1" x14ac:dyDescent="0.25">
      <c r="A386" s="195">
        <v>1</v>
      </c>
      <c r="B386" s="625" t="s">
        <v>23</v>
      </c>
      <c r="C386" s="625" t="s">
        <v>20</v>
      </c>
      <c r="D386" s="625">
        <v>2</v>
      </c>
      <c r="E386" s="625" t="s">
        <v>19</v>
      </c>
      <c r="F386" s="244">
        <v>16</v>
      </c>
      <c r="G386" s="704" t="s">
        <v>315</v>
      </c>
      <c r="H386" s="705"/>
      <c r="I386" s="705"/>
      <c r="J386" s="705"/>
      <c r="K386" s="705"/>
      <c r="L386" s="205" t="s">
        <v>237</v>
      </c>
      <c r="M386" s="206">
        <v>0</v>
      </c>
      <c r="N386" s="443">
        <f>N388</f>
        <v>0</v>
      </c>
      <c r="O386" s="443">
        <f>O388</f>
        <v>0</v>
      </c>
      <c r="P386" s="443">
        <f t="shared" si="549"/>
        <v>0</v>
      </c>
      <c r="Q386" s="443">
        <f>Q388</f>
        <v>0</v>
      </c>
      <c r="R386" s="443">
        <f>R388</f>
        <v>0</v>
      </c>
      <c r="S386" s="443">
        <f t="shared" si="551"/>
        <v>0</v>
      </c>
      <c r="T386" s="443">
        <f>T388</f>
        <v>0</v>
      </c>
      <c r="U386" s="443">
        <f>U388</f>
        <v>0</v>
      </c>
      <c r="V386" s="443">
        <f t="shared" si="553"/>
        <v>0</v>
      </c>
      <c r="W386" s="199">
        <f t="shared" si="554"/>
        <v>0</v>
      </c>
      <c r="X386" s="199">
        <f t="shared" si="555"/>
        <v>0</v>
      </c>
      <c r="Y386" s="247"/>
    </row>
    <row r="387" spans="1:25" s="121" customFormat="1" x14ac:dyDescent="0.25">
      <c r="A387" s="234"/>
      <c r="B387" s="188"/>
      <c r="C387" s="188"/>
      <c r="D387" s="188"/>
      <c r="E387" s="188"/>
      <c r="F387" s="235"/>
      <c r="G387" s="574"/>
      <c r="H387" s="580"/>
      <c r="I387" s="580"/>
      <c r="J387" s="580"/>
      <c r="K387" s="580"/>
      <c r="L387" s="202"/>
      <c r="M387" s="206"/>
      <c r="N387" s="430"/>
      <c r="O387" s="430"/>
      <c r="P387" s="430"/>
      <c r="Q387" s="430"/>
      <c r="R387" s="430"/>
      <c r="S387" s="430"/>
      <c r="T387" s="430"/>
      <c r="U387" s="430"/>
      <c r="V387" s="430"/>
      <c r="W387" s="191"/>
      <c r="X387" s="191"/>
      <c r="Y387" s="130"/>
    </row>
    <row r="388" spans="1:25" s="121" customFormat="1" x14ac:dyDescent="0.25">
      <c r="A388" s="323"/>
      <c r="B388" s="196"/>
      <c r="C388" s="196"/>
      <c r="D388" s="196"/>
      <c r="E388" s="196"/>
      <c r="F388" s="234"/>
      <c r="G388" s="704"/>
      <c r="H388" s="713"/>
      <c r="I388" s="713"/>
      <c r="J388" s="713"/>
      <c r="K388" s="713"/>
      <c r="L388" s="202"/>
      <c r="M388" s="206"/>
      <c r="N388" s="443"/>
      <c r="O388" s="443"/>
      <c r="P388" s="443"/>
      <c r="Q388" s="443"/>
      <c r="R388" s="443"/>
      <c r="S388" s="443"/>
      <c r="T388" s="443"/>
      <c r="U388" s="443"/>
      <c r="V388" s="443"/>
      <c r="W388" s="196"/>
      <c r="X388" s="196"/>
      <c r="Y388" s="130"/>
    </row>
    <row r="389" spans="1:25" s="121" customFormat="1" x14ac:dyDescent="0.25">
      <c r="A389" s="187">
        <v>1</v>
      </c>
      <c r="B389" s="188" t="s">
        <v>23</v>
      </c>
      <c r="C389" s="188" t="s">
        <v>20</v>
      </c>
      <c r="D389" s="188">
        <v>2</v>
      </c>
      <c r="E389" s="188" t="s">
        <v>19</v>
      </c>
      <c r="F389" s="235">
        <v>16</v>
      </c>
      <c r="G389" s="714" t="s">
        <v>130</v>
      </c>
      <c r="H389" s="714"/>
      <c r="I389" s="714"/>
      <c r="J389" s="714"/>
      <c r="K389" s="702"/>
      <c r="L389" s="149" t="s">
        <v>278</v>
      </c>
      <c r="M389" s="219">
        <f>M390</f>
        <v>881585000</v>
      </c>
      <c r="N389" s="439">
        <f t="shared" ref="N389:O390" si="566">N390</f>
        <v>0</v>
      </c>
      <c r="O389" s="439">
        <f t="shared" si="566"/>
        <v>0</v>
      </c>
      <c r="P389" s="430">
        <f t="shared" ref="P389:P392" si="567">N389+O389</f>
        <v>0</v>
      </c>
      <c r="Q389" s="439">
        <f t="shared" ref="Q389:R390" si="568">Q390</f>
        <v>264745000</v>
      </c>
      <c r="R389" s="439">
        <f t="shared" si="568"/>
        <v>0</v>
      </c>
      <c r="S389" s="430">
        <f t="shared" ref="S389:S392" si="569">Q389+R389</f>
        <v>264745000</v>
      </c>
      <c r="T389" s="439">
        <f t="shared" ref="T389:U390" si="570">T390</f>
        <v>0</v>
      </c>
      <c r="U389" s="439">
        <f t="shared" si="570"/>
        <v>0</v>
      </c>
      <c r="V389" s="430">
        <f t="shared" ref="V389:V392" si="571">T389+U389</f>
        <v>0</v>
      </c>
      <c r="W389" s="191">
        <f t="shared" ref="W389:W392" si="572">P389+S389+V389</f>
        <v>264745000</v>
      </c>
      <c r="X389" s="191">
        <f t="shared" ref="X389:X392" si="573">M389-W389</f>
        <v>616840000</v>
      </c>
      <c r="Y389" s="130"/>
    </row>
    <row r="390" spans="1:25" s="121" customFormat="1" x14ac:dyDescent="0.25">
      <c r="A390" s="187">
        <v>1</v>
      </c>
      <c r="B390" s="188" t="s">
        <v>23</v>
      </c>
      <c r="C390" s="188" t="s">
        <v>20</v>
      </c>
      <c r="D390" s="188">
        <v>2</v>
      </c>
      <c r="E390" s="188" t="s">
        <v>19</v>
      </c>
      <c r="F390" s="235">
        <v>16</v>
      </c>
      <c r="G390" s="714" t="s">
        <v>132</v>
      </c>
      <c r="H390" s="714"/>
      <c r="I390" s="714"/>
      <c r="J390" s="714"/>
      <c r="K390" s="702"/>
      <c r="L390" s="149" t="s">
        <v>435</v>
      </c>
      <c r="M390" s="219">
        <f>SUM(M391:M392)</f>
        <v>881585000</v>
      </c>
      <c r="N390" s="439">
        <f t="shared" si="566"/>
        <v>0</v>
      </c>
      <c r="O390" s="439">
        <f t="shared" si="566"/>
        <v>0</v>
      </c>
      <c r="P390" s="430">
        <f t="shared" si="567"/>
        <v>0</v>
      </c>
      <c r="Q390" s="439">
        <f t="shared" si="568"/>
        <v>264745000</v>
      </c>
      <c r="R390" s="439">
        <f t="shared" si="568"/>
        <v>0</v>
      </c>
      <c r="S390" s="430">
        <f t="shared" si="569"/>
        <v>264745000</v>
      </c>
      <c r="T390" s="439">
        <f t="shared" si="570"/>
        <v>0</v>
      </c>
      <c r="U390" s="439">
        <f t="shared" si="570"/>
        <v>0</v>
      </c>
      <c r="V390" s="430">
        <f t="shared" si="571"/>
        <v>0</v>
      </c>
      <c r="W390" s="191">
        <f t="shared" si="572"/>
        <v>264745000</v>
      </c>
      <c r="X390" s="191">
        <f t="shared" si="573"/>
        <v>616840000</v>
      </c>
      <c r="Y390" s="130"/>
    </row>
    <row r="391" spans="1:25" s="626" customFormat="1" ht="14.1" customHeight="1" x14ac:dyDescent="0.25">
      <c r="A391" s="195">
        <v>1</v>
      </c>
      <c r="B391" s="625" t="s">
        <v>23</v>
      </c>
      <c r="C391" s="625" t="s">
        <v>20</v>
      </c>
      <c r="D391" s="625">
        <v>2</v>
      </c>
      <c r="E391" s="625" t="s">
        <v>19</v>
      </c>
      <c r="F391" s="244">
        <v>16</v>
      </c>
      <c r="G391" s="717" t="s">
        <v>436</v>
      </c>
      <c r="H391" s="717"/>
      <c r="I391" s="717"/>
      <c r="J391" s="717"/>
      <c r="K391" s="704"/>
      <c r="L391" s="205" t="s">
        <v>437</v>
      </c>
      <c r="M391" s="222">
        <v>881585000</v>
      </c>
      <c r="N391" s="443">
        <f>N398</f>
        <v>0</v>
      </c>
      <c r="O391" s="443">
        <f>O398</f>
        <v>0</v>
      </c>
      <c r="P391" s="443">
        <f t="shared" si="567"/>
        <v>0</v>
      </c>
      <c r="Q391" s="443">
        <v>264745000</v>
      </c>
      <c r="R391" s="443">
        <v>0</v>
      </c>
      <c r="S391" s="443">
        <f t="shared" si="569"/>
        <v>264745000</v>
      </c>
      <c r="T391" s="443">
        <f>T398</f>
        <v>0</v>
      </c>
      <c r="U391" s="443">
        <f>U398</f>
        <v>0</v>
      </c>
      <c r="V391" s="443">
        <f t="shared" si="571"/>
        <v>0</v>
      </c>
      <c r="W391" s="199">
        <f t="shared" si="572"/>
        <v>264745000</v>
      </c>
      <c r="X391" s="199">
        <f t="shared" si="573"/>
        <v>616840000</v>
      </c>
      <c r="Y391" s="247"/>
    </row>
    <row r="392" spans="1:25" s="626" customFormat="1" ht="14.1" customHeight="1" x14ac:dyDescent="0.25">
      <c r="A392" s="195">
        <v>1</v>
      </c>
      <c r="B392" s="625" t="s">
        <v>23</v>
      </c>
      <c r="C392" s="625" t="s">
        <v>20</v>
      </c>
      <c r="D392" s="625">
        <v>2</v>
      </c>
      <c r="E392" s="625" t="s">
        <v>19</v>
      </c>
      <c r="F392" s="244">
        <v>16</v>
      </c>
      <c r="G392" s="717" t="s">
        <v>438</v>
      </c>
      <c r="H392" s="717"/>
      <c r="I392" s="717"/>
      <c r="J392" s="717"/>
      <c r="K392" s="704"/>
      <c r="L392" s="205" t="s">
        <v>430</v>
      </c>
      <c r="M392" s="222">
        <v>0</v>
      </c>
      <c r="N392" s="443">
        <f>N399</f>
        <v>0</v>
      </c>
      <c r="O392" s="443">
        <f>O399</f>
        <v>0</v>
      </c>
      <c r="P392" s="443">
        <f t="shared" si="567"/>
        <v>0</v>
      </c>
      <c r="Q392" s="443">
        <f>Q399</f>
        <v>0</v>
      </c>
      <c r="R392" s="443">
        <f>R399</f>
        <v>0</v>
      </c>
      <c r="S392" s="443">
        <f t="shared" si="569"/>
        <v>0</v>
      </c>
      <c r="T392" s="443">
        <f>T399</f>
        <v>0</v>
      </c>
      <c r="U392" s="443">
        <f>U399</f>
        <v>0</v>
      </c>
      <c r="V392" s="443">
        <f t="shared" si="571"/>
        <v>0</v>
      </c>
      <c r="W392" s="199">
        <f t="shared" si="572"/>
        <v>0</v>
      </c>
      <c r="X392" s="199">
        <f t="shared" si="573"/>
        <v>0</v>
      </c>
      <c r="Y392" s="247"/>
    </row>
    <row r="393" spans="1:25" s="121" customFormat="1" ht="14.1" customHeight="1" x14ac:dyDescent="0.25">
      <c r="A393" s="234"/>
      <c r="B393" s="188"/>
      <c r="C393" s="188"/>
      <c r="D393" s="188"/>
      <c r="E393" s="188"/>
      <c r="F393" s="235"/>
      <c r="G393" s="574"/>
      <c r="H393" s="585"/>
      <c r="I393" s="585"/>
      <c r="J393" s="585"/>
      <c r="K393" s="585"/>
      <c r="L393" s="205"/>
      <c r="M393" s="222"/>
      <c r="N393" s="430"/>
      <c r="O393" s="430"/>
      <c r="P393" s="430"/>
      <c r="Q393" s="430"/>
      <c r="R393" s="430"/>
      <c r="S393" s="430"/>
      <c r="T393" s="430"/>
      <c r="U393" s="430"/>
      <c r="V393" s="430"/>
      <c r="W393" s="191"/>
      <c r="X393" s="191"/>
      <c r="Y393" s="130"/>
    </row>
    <row r="394" spans="1:25" s="121" customFormat="1" x14ac:dyDescent="0.25">
      <c r="A394" s="187">
        <v>1</v>
      </c>
      <c r="B394" s="188" t="s">
        <v>23</v>
      </c>
      <c r="C394" s="188" t="s">
        <v>20</v>
      </c>
      <c r="D394" s="188">
        <v>2</v>
      </c>
      <c r="E394" s="188" t="s">
        <v>19</v>
      </c>
      <c r="F394" s="235">
        <v>16</v>
      </c>
      <c r="G394" s="714" t="s">
        <v>248</v>
      </c>
      <c r="H394" s="714"/>
      <c r="I394" s="714"/>
      <c r="J394" s="714"/>
      <c r="K394" s="702"/>
      <c r="L394" s="149" t="s">
        <v>439</v>
      </c>
      <c r="M394" s="219">
        <f>M395</f>
        <v>0</v>
      </c>
      <c r="N394" s="439">
        <f t="shared" ref="N394:O395" si="574">N395</f>
        <v>0</v>
      </c>
      <c r="O394" s="439">
        <f t="shared" si="574"/>
        <v>0</v>
      </c>
      <c r="P394" s="430">
        <f t="shared" ref="P394:P396" si="575">N394+O394</f>
        <v>0</v>
      </c>
      <c r="Q394" s="439">
        <f t="shared" ref="Q394:R395" si="576">Q395</f>
        <v>0</v>
      </c>
      <c r="R394" s="439">
        <f t="shared" si="576"/>
        <v>0</v>
      </c>
      <c r="S394" s="430">
        <f t="shared" ref="S394:S396" si="577">Q394+R394</f>
        <v>0</v>
      </c>
      <c r="T394" s="439">
        <f t="shared" ref="T394:U395" si="578">T395</f>
        <v>0</v>
      </c>
      <c r="U394" s="439">
        <f t="shared" si="578"/>
        <v>0</v>
      </c>
      <c r="V394" s="430">
        <f t="shared" ref="V394:V396" si="579">T394+U394</f>
        <v>0</v>
      </c>
      <c r="W394" s="191">
        <f t="shared" ref="W394:W396" si="580">P394+S394+V394</f>
        <v>0</v>
      </c>
      <c r="X394" s="191">
        <f t="shared" ref="X394:X396" si="581">M394-W394</f>
        <v>0</v>
      </c>
      <c r="Y394" s="130"/>
    </row>
    <row r="395" spans="1:25" s="121" customFormat="1" x14ac:dyDescent="0.25">
      <c r="A395" s="187">
        <v>1</v>
      </c>
      <c r="B395" s="188" t="s">
        <v>23</v>
      </c>
      <c r="C395" s="188" t="s">
        <v>20</v>
      </c>
      <c r="D395" s="188">
        <v>2</v>
      </c>
      <c r="E395" s="188" t="s">
        <v>19</v>
      </c>
      <c r="F395" s="235">
        <v>16</v>
      </c>
      <c r="G395" s="714" t="s">
        <v>250</v>
      </c>
      <c r="H395" s="714"/>
      <c r="I395" s="714"/>
      <c r="J395" s="714"/>
      <c r="K395" s="702"/>
      <c r="L395" s="149" t="s">
        <v>440</v>
      </c>
      <c r="M395" s="219">
        <f>SUM(M396:M397)</f>
        <v>0</v>
      </c>
      <c r="N395" s="439">
        <f t="shared" si="574"/>
        <v>0</v>
      </c>
      <c r="O395" s="439">
        <f t="shared" si="574"/>
        <v>0</v>
      </c>
      <c r="P395" s="430">
        <f t="shared" si="575"/>
        <v>0</v>
      </c>
      <c r="Q395" s="439">
        <f t="shared" si="576"/>
        <v>0</v>
      </c>
      <c r="R395" s="439">
        <f t="shared" si="576"/>
        <v>0</v>
      </c>
      <c r="S395" s="430">
        <f t="shared" si="577"/>
        <v>0</v>
      </c>
      <c r="T395" s="439">
        <f t="shared" si="578"/>
        <v>0</v>
      </c>
      <c r="U395" s="439">
        <f t="shared" si="578"/>
        <v>0</v>
      </c>
      <c r="V395" s="430">
        <f t="shared" si="579"/>
        <v>0</v>
      </c>
      <c r="W395" s="191">
        <f t="shared" si="580"/>
        <v>0</v>
      </c>
      <c r="X395" s="191">
        <f t="shared" si="581"/>
        <v>0</v>
      </c>
      <c r="Y395" s="130"/>
    </row>
    <row r="396" spans="1:25" s="626" customFormat="1" ht="14.1" customHeight="1" x14ac:dyDescent="0.25">
      <c r="A396" s="195">
        <v>1</v>
      </c>
      <c r="B396" s="625" t="s">
        <v>23</v>
      </c>
      <c r="C396" s="625" t="s">
        <v>20</v>
      </c>
      <c r="D396" s="625">
        <v>2</v>
      </c>
      <c r="E396" s="625" t="s">
        <v>19</v>
      </c>
      <c r="F396" s="244">
        <v>16</v>
      </c>
      <c r="G396" s="717" t="s">
        <v>441</v>
      </c>
      <c r="H396" s="717"/>
      <c r="I396" s="717"/>
      <c r="J396" s="717"/>
      <c r="K396" s="704"/>
      <c r="L396" s="205" t="s">
        <v>343</v>
      </c>
      <c r="M396" s="222">
        <v>0</v>
      </c>
      <c r="N396" s="443">
        <f>N403</f>
        <v>0</v>
      </c>
      <c r="O396" s="443">
        <f>O403</f>
        <v>0</v>
      </c>
      <c r="P396" s="443">
        <f t="shared" si="575"/>
        <v>0</v>
      </c>
      <c r="Q396" s="443">
        <f>Q403</f>
        <v>0</v>
      </c>
      <c r="R396" s="443">
        <f>R403</f>
        <v>0</v>
      </c>
      <c r="S396" s="443">
        <f t="shared" si="577"/>
        <v>0</v>
      </c>
      <c r="T396" s="443">
        <f>T403</f>
        <v>0</v>
      </c>
      <c r="U396" s="443">
        <f>U403</f>
        <v>0</v>
      </c>
      <c r="V396" s="443">
        <f t="shared" si="579"/>
        <v>0</v>
      </c>
      <c r="W396" s="199">
        <f t="shared" si="580"/>
        <v>0</v>
      </c>
      <c r="X396" s="199">
        <f t="shared" si="581"/>
        <v>0</v>
      </c>
      <c r="Y396" s="247"/>
    </row>
    <row r="397" spans="1:25" s="121" customFormat="1" ht="14.1" customHeight="1" x14ac:dyDescent="0.25">
      <c r="A397" s="234"/>
      <c r="B397" s="188"/>
      <c r="C397" s="188"/>
      <c r="D397" s="188"/>
      <c r="E397" s="188"/>
      <c r="F397" s="235"/>
      <c r="G397" s="574"/>
      <c r="H397" s="585"/>
      <c r="I397" s="585"/>
      <c r="J397" s="585"/>
      <c r="K397" s="585"/>
      <c r="L397" s="205"/>
      <c r="M397" s="222"/>
      <c r="N397" s="430"/>
      <c r="O397" s="430"/>
      <c r="P397" s="430"/>
      <c r="Q397" s="430"/>
      <c r="R397" s="430"/>
      <c r="S397" s="430"/>
      <c r="T397" s="430"/>
      <c r="U397" s="430"/>
      <c r="V397" s="430"/>
      <c r="W397" s="191"/>
      <c r="X397" s="191"/>
      <c r="Y397" s="130"/>
    </row>
    <row r="398" spans="1:25" s="121" customFormat="1" x14ac:dyDescent="0.25">
      <c r="A398" s="323"/>
      <c r="B398" s="196"/>
      <c r="C398" s="196"/>
      <c r="D398" s="196"/>
      <c r="E398" s="196"/>
      <c r="F398" s="234"/>
      <c r="G398" s="704"/>
      <c r="H398" s="713"/>
      <c r="I398" s="713"/>
      <c r="J398" s="713"/>
      <c r="K398" s="713"/>
      <c r="L398" s="202"/>
      <c r="M398" s="206"/>
      <c r="N398" s="443"/>
      <c r="O398" s="443"/>
      <c r="P398" s="443"/>
      <c r="Q398" s="443"/>
      <c r="R398" s="443"/>
      <c r="S398" s="443"/>
      <c r="T398" s="443"/>
      <c r="U398" s="443"/>
      <c r="V398" s="443"/>
      <c r="W398" s="196"/>
      <c r="X398" s="196"/>
      <c r="Y398" s="130"/>
    </row>
    <row r="399" spans="1:25" s="121" customFormat="1" ht="22.5" x14ac:dyDescent="0.25">
      <c r="A399" s="299">
        <v>1</v>
      </c>
      <c r="B399" s="225" t="s">
        <v>23</v>
      </c>
      <c r="C399" s="225" t="s">
        <v>20</v>
      </c>
      <c r="D399" s="225">
        <v>2</v>
      </c>
      <c r="E399" s="225" t="s">
        <v>19</v>
      </c>
      <c r="F399" s="300">
        <v>17</v>
      </c>
      <c r="G399" s="766"/>
      <c r="H399" s="767"/>
      <c r="I399" s="767"/>
      <c r="J399" s="767"/>
      <c r="K399" s="767"/>
      <c r="L399" s="226" t="s">
        <v>331</v>
      </c>
      <c r="M399" s="514">
        <f>M400</f>
        <v>23051000</v>
      </c>
      <c r="N399" s="446">
        <f t="shared" ref="N399:O402" si="582">N400</f>
        <v>0</v>
      </c>
      <c r="O399" s="446">
        <f t="shared" si="582"/>
        <v>0</v>
      </c>
      <c r="P399" s="447">
        <f t="shared" ref="P399:P407" si="583">N399+O399</f>
        <v>0</v>
      </c>
      <c r="Q399" s="446">
        <f t="shared" ref="Q399:R402" si="584">Q400</f>
        <v>0</v>
      </c>
      <c r="R399" s="446">
        <f t="shared" si="584"/>
        <v>0</v>
      </c>
      <c r="S399" s="447">
        <f t="shared" ref="S399:S407" si="585">Q399+R399</f>
        <v>0</v>
      </c>
      <c r="T399" s="446">
        <f t="shared" ref="T399:U402" si="586">T400</f>
        <v>0</v>
      </c>
      <c r="U399" s="446">
        <f t="shared" si="586"/>
        <v>0</v>
      </c>
      <c r="V399" s="447">
        <f t="shared" ref="V399:V407" si="587">T399+U399</f>
        <v>0</v>
      </c>
      <c r="W399" s="303">
        <f t="shared" ref="W399:W407" si="588">P399+S399+V399</f>
        <v>0</v>
      </c>
      <c r="X399" s="303">
        <f t="shared" ref="X399:X407" si="589">M399-W399</f>
        <v>23051000</v>
      </c>
      <c r="Y399" s="130"/>
    </row>
    <row r="400" spans="1:25" s="201" customFormat="1" x14ac:dyDescent="0.25">
      <c r="A400" s="187">
        <v>1</v>
      </c>
      <c r="B400" s="188" t="s">
        <v>23</v>
      </c>
      <c r="C400" s="188" t="s">
        <v>20</v>
      </c>
      <c r="D400" s="188">
        <v>2</v>
      </c>
      <c r="E400" s="188" t="s">
        <v>19</v>
      </c>
      <c r="F400" s="337">
        <v>17</v>
      </c>
      <c r="G400" s="710" t="s">
        <v>107</v>
      </c>
      <c r="H400" s="703"/>
      <c r="I400" s="703"/>
      <c r="J400" s="703"/>
      <c r="K400" s="703"/>
      <c r="L400" s="189" t="s">
        <v>108</v>
      </c>
      <c r="M400" s="190">
        <f>M401</f>
        <v>23051000</v>
      </c>
      <c r="N400" s="430">
        <f t="shared" si="582"/>
        <v>0</v>
      </c>
      <c r="O400" s="430">
        <f t="shared" si="582"/>
        <v>0</v>
      </c>
      <c r="P400" s="430">
        <f t="shared" si="583"/>
        <v>0</v>
      </c>
      <c r="Q400" s="430">
        <f t="shared" si="584"/>
        <v>0</v>
      </c>
      <c r="R400" s="430">
        <f t="shared" si="584"/>
        <v>0</v>
      </c>
      <c r="S400" s="430">
        <f t="shared" si="585"/>
        <v>0</v>
      </c>
      <c r="T400" s="430">
        <f t="shared" si="586"/>
        <v>0</v>
      </c>
      <c r="U400" s="430">
        <f t="shared" si="586"/>
        <v>0</v>
      </c>
      <c r="V400" s="430">
        <f t="shared" si="587"/>
        <v>0</v>
      </c>
      <c r="W400" s="191">
        <f t="shared" si="588"/>
        <v>0</v>
      </c>
      <c r="X400" s="191">
        <f t="shared" si="589"/>
        <v>23051000</v>
      </c>
      <c r="Y400" s="200"/>
    </row>
    <row r="401" spans="1:25" s="121" customFormat="1" x14ac:dyDescent="0.25">
      <c r="A401" s="187">
        <v>1</v>
      </c>
      <c r="B401" s="188" t="s">
        <v>23</v>
      </c>
      <c r="C401" s="188" t="s">
        <v>20</v>
      </c>
      <c r="D401" s="188">
        <v>2</v>
      </c>
      <c r="E401" s="188" t="s">
        <v>19</v>
      </c>
      <c r="F401" s="337">
        <v>17</v>
      </c>
      <c r="G401" s="572" t="s">
        <v>128</v>
      </c>
      <c r="H401" s="575"/>
      <c r="I401" s="575"/>
      <c r="J401" s="575"/>
      <c r="K401" s="575"/>
      <c r="L401" s="149" t="s">
        <v>116</v>
      </c>
      <c r="M401" s="221">
        <f>M402</f>
        <v>23051000</v>
      </c>
      <c r="N401" s="434">
        <f t="shared" si="582"/>
        <v>0</v>
      </c>
      <c r="O401" s="434">
        <f t="shared" si="582"/>
        <v>0</v>
      </c>
      <c r="P401" s="430">
        <f t="shared" si="583"/>
        <v>0</v>
      </c>
      <c r="Q401" s="434">
        <f t="shared" si="584"/>
        <v>0</v>
      </c>
      <c r="R401" s="434">
        <f t="shared" si="584"/>
        <v>0</v>
      </c>
      <c r="S401" s="430">
        <f t="shared" si="585"/>
        <v>0</v>
      </c>
      <c r="T401" s="434">
        <f t="shared" si="586"/>
        <v>0</v>
      </c>
      <c r="U401" s="434">
        <f t="shared" si="586"/>
        <v>0</v>
      </c>
      <c r="V401" s="430">
        <f t="shared" si="587"/>
        <v>0</v>
      </c>
      <c r="W401" s="191">
        <f t="shared" si="588"/>
        <v>0</v>
      </c>
      <c r="X401" s="191">
        <f t="shared" si="589"/>
        <v>23051000</v>
      </c>
      <c r="Y401" s="130"/>
    </row>
    <row r="402" spans="1:25" s="121" customFormat="1" x14ac:dyDescent="0.25">
      <c r="A402" s="187">
        <v>1</v>
      </c>
      <c r="B402" s="188" t="s">
        <v>23</v>
      </c>
      <c r="C402" s="188" t="s">
        <v>20</v>
      </c>
      <c r="D402" s="188">
        <v>2</v>
      </c>
      <c r="E402" s="188" t="s">
        <v>19</v>
      </c>
      <c r="F402" s="337">
        <v>17</v>
      </c>
      <c r="G402" s="572" t="s">
        <v>129</v>
      </c>
      <c r="H402" s="575"/>
      <c r="I402" s="575"/>
      <c r="J402" s="575"/>
      <c r="K402" s="575"/>
      <c r="L402" s="149" t="s">
        <v>118</v>
      </c>
      <c r="M402" s="221">
        <f>M403</f>
        <v>23051000</v>
      </c>
      <c r="N402" s="434">
        <f t="shared" si="582"/>
        <v>0</v>
      </c>
      <c r="O402" s="434">
        <f t="shared" si="582"/>
        <v>0</v>
      </c>
      <c r="P402" s="430">
        <f t="shared" si="583"/>
        <v>0</v>
      </c>
      <c r="Q402" s="434">
        <f t="shared" si="584"/>
        <v>0</v>
      </c>
      <c r="R402" s="434">
        <f t="shared" si="584"/>
        <v>0</v>
      </c>
      <c r="S402" s="430">
        <f t="shared" si="585"/>
        <v>0</v>
      </c>
      <c r="T402" s="434">
        <f t="shared" si="586"/>
        <v>0</v>
      </c>
      <c r="U402" s="434">
        <f t="shared" si="586"/>
        <v>0</v>
      </c>
      <c r="V402" s="430">
        <f t="shared" si="587"/>
        <v>0</v>
      </c>
      <c r="W402" s="191">
        <f t="shared" si="588"/>
        <v>0</v>
      </c>
      <c r="X402" s="191">
        <f t="shared" si="589"/>
        <v>23051000</v>
      </c>
      <c r="Y402" s="130"/>
    </row>
    <row r="403" spans="1:25" s="121" customFormat="1" x14ac:dyDescent="0.25">
      <c r="A403" s="187">
        <v>1</v>
      </c>
      <c r="B403" s="188" t="s">
        <v>23</v>
      </c>
      <c r="C403" s="188" t="s">
        <v>20</v>
      </c>
      <c r="D403" s="188">
        <v>2</v>
      </c>
      <c r="E403" s="188" t="s">
        <v>19</v>
      </c>
      <c r="F403" s="337">
        <v>17</v>
      </c>
      <c r="G403" s="702" t="s">
        <v>119</v>
      </c>
      <c r="H403" s="735"/>
      <c r="I403" s="735"/>
      <c r="J403" s="735"/>
      <c r="K403" s="735"/>
      <c r="L403" s="149" t="s">
        <v>120</v>
      </c>
      <c r="M403" s="221">
        <f>SUM(M404:M407)</f>
        <v>23051000</v>
      </c>
      <c r="N403" s="434">
        <f t="shared" ref="N403:O403" si="590">SUM(N404:N404)</f>
        <v>0</v>
      </c>
      <c r="O403" s="434">
        <f t="shared" si="590"/>
        <v>0</v>
      </c>
      <c r="P403" s="430">
        <f t="shared" si="583"/>
        <v>0</v>
      </c>
      <c r="Q403" s="434">
        <f t="shared" ref="Q403:R403" si="591">SUM(Q404:Q404)</f>
        <v>0</v>
      </c>
      <c r="R403" s="434">
        <f t="shared" si="591"/>
        <v>0</v>
      </c>
      <c r="S403" s="430">
        <f t="shared" si="585"/>
        <v>0</v>
      </c>
      <c r="T403" s="434">
        <f t="shared" ref="T403:U403" si="592">SUM(T404:T404)</f>
        <v>0</v>
      </c>
      <c r="U403" s="434">
        <f t="shared" si="592"/>
        <v>0</v>
      </c>
      <c r="V403" s="430">
        <f t="shared" si="587"/>
        <v>0</v>
      </c>
      <c r="W403" s="191">
        <f t="shared" si="588"/>
        <v>0</v>
      </c>
      <c r="X403" s="191">
        <f t="shared" si="589"/>
        <v>23051000</v>
      </c>
      <c r="Y403" s="130"/>
    </row>
    <row r="404" spans="1:25" s="626" customFormat="1" x14ac:dyDescent="0.25">
      <c r="A404" s="195">
        <v>1</v>
      </c>
      <c r="B404" s="625" t="s">
        <v>23</v>
      </c>
      <c r="C404" s="625" t="s">
        <v>20</v>
      </c>
      <c r="D404" s="625">
        <v>2</v>
      </c>
      <c r="E404" s="625" t="s">
        <v>19</v>
      </c>
      <c r="F404" s="258">
        <v>17</v>
      </c>
      <c r="G404" s="704" t="s">
        <v>356</v>
      </c>
      <c r="H404" s="705"/>
      <c r="I404" s="705"/>
      <c r="J404" s="705"/>
      <c r="K404" s="705"/>
      <c r="L404" s="205" t="s">
        <v>234</v>
      </c>
      <c r="M404" s="206">
        <v>1848000</v>
      </c>
      <c r="N404" s="443">
        <v>0</v>
      </c>
      <c r="O404" s="443">
        <v>0</v>
      </c>
      <c r="P404" s="443">
        <f t="shared" si="583"/>
        <v>0</v>
      </c>
      <c r="Q404" s="443">
        <v>0</v>
      </c>
      <c r="R404" s="443">
        <v>0</v>
      </c>
      <c r="S404" s="443">
        <f t="shared" si="585"/>
        <v>0</v>
      </c>
      <c r="T404" s="443">
        <v>0</v>
      </c>
      <c r="U404" s="443">
        <v>0</v>
      </c>
      <c r="V404" s="443">
        <f t="shared" si="587"/>
        <v>0</v>
      </c>
      <c r="W404" s="199">
        <f t="shared" si="588"/>
        <v>0</v>
      </c>
      <c r="X404" s="199">
        <f t="shared" si="589"/>
        <v>1848000</v>
      </c>
      <c r="Y404" s="247"/>
    </row>
    <row r="405" spans="1:25" s="626" customFormat="1" x14ac:dyDescent="0.25">
      <c r="A405" s="195">
        <v>1</v>
      </c>
      <c r="B405" s="625" t="s">
        <v>23</v>
      </c>
      <c r="C405" s="625" t="s">
        <v>20</v>
      </c>
      <c r="D405" s="625">
        <v>2</v>
      </c>
      <c r="E405" s="625" t="s">
        <v>19</v>
      </c>
      <c r="F405" s="258">
        <v>17</v>
      </c>
      <c r="G405" s="704" t="s">
        <v>442</v>
      </c>
      <c r="H405" s="705"/>
      <c r="I405" s="705"/>
      <c r="J405" s="705"/>
      <c r="K405" s="705"/>
      <c r="L405" s="205" t="s">
        <v>443</v>
      </c>
      <c r="M405" s="206">
        <v>14428000</v>
      </c>
      <c r="N405" s="443">
        <v>0</v>
      </c>
      <c r="O405" s="443">
        <v>0</v>
      </c>
      <c r="P405" s="443">
        <f t="shared" si="583"/>
        <v>0</v>
      </c>
      <c r="Q405" s="443">
        <v>0</v>
      </c>
      <c r="R405" s="443">
        <v>0</v>
      </c>
      <c r="S405" s="443">
        <f t="shared" si="585"/>
        <v>0</v>
      </c>
      <c r="T405" s="443">
        <v>0</v>
      </c>
      <c r="U405" s="443">
        <v>0</v>
      </c>
      <c r="V405" s="443">
        <f t="shared" si="587"/>
        <v>0</v>
      </c>
      <c r="W405" s="199">
        <f t="shared" si="588"/>
        <v>0</v>
      </c>
      <c r="X405" s="199">
        <f t="shared" si="589"/>
        <v>14428000</v>
      </c>
      <c r="Y405" s="247"/>
    </row>
    <row r="406" spans="1:25" s="626" customFormat="1" x14ac:dyDescent="0.25">
      <c r="A406" s="195">
        <v>1</v>
      </c>
      <c r="B406" s="625" t="s">
        <v>23</v>
      </c>
      <c r="C406" s="625" t="s">
        <v>20</v>
      </c>
      <c r="D406" s="625">
        <v>2</v>
      </c>
      <c r="E406" s="625" t="s">
        <v>19</v>
      </c>
      <c r="F406" s="258">
        <v>17</v>
      </c>
      <c r="G406" s="704" t="s">
        <v>444</v>
      </c>
      <c r="H406" s="705"/>
      <c r="I406" s="705"/>
      <c r="J406" s="705"/>
      <c r="K406" s="705"/>
      <c r="L406" s="205" t="s">
        <v>445</v>
      </c>
      <c r="M406" s="206">
        <v>1875000</v>
      </c>
      <c r="N406" s="443">
        <v>0</v>
      </c>
      <c r="O406" s="443">
        <v>0</v>
      </c>
      <c r="P406" s="443">
        <f t="shared" si="583"/>
        <v>0</v>
      </c>
      <c r="Q406" s="443">
        <v>0</v>
      </c>
      <c r="R406" s="443">
        <v>0</v>
      </c>
      <c r="S406" s="443">
        <f t="shared" si="585"/>
        <v>0</v>
      </c>
      <c r="T406" s="443">
        <v>0</v>
      </c>
      <c r="U406" s="443">
        <v>0</v>
      </c>
      <c r="V406" s="443">
        <f t="shared" si="587"/>
        <v>0</v>
      </c>
      <c r="W406" s="199">
        <f t="shared" si="588"/>
        <v>0</v>
      </c>
      <c r="X406" s="199">
        <f t="shared" si="589"/>
        <v>1875000</v>
      </c>
      <c r="Y406" s="247"/>
    </row>
    <row r="407" spans="1:25" s="626" customFormat="1" x14ac:dyDescent="0.25">
      <c r="A407" s="195">
        <v>1</v>
      </c>
      <c r="B407" s="625" t="s">
        <v>23</v>
      </c>
      <c r="C407" s="625" t="s">
        <v>20</v>
      </c>
      <c r="D407" s="625">
        <v>2</v>
      </c>
      <c r="E407" s="625" t="s">
        <v>19</v>
      </c>
      <c r="F407" s="258">
        <v>17</v>
      </c>
      <c r="G407" s="704" t="s">
        <v>315</v>
      </c>
      <c r="H407" s="705"/>
      <c r="I407" s="705"/>
      <c r="J407" s="705"/>
      <c r="K407" s="705"/>
      <c r="L407" s="205" t="s">
        <v>237</v>
      </c>
      <c r="M407" s="206">
        <v>4900000</v>
      </c>
      <c r="N407" s="443">
        <v>0</v>
      </c>
      <c r="O407" s="443">
        <v>0</v>
      </c>
      <c r="P407" s="443">
        <f t="shared" si="583"/>
        <v>0</v>
      </c>
      <c r="Q407" s="443">
        <v>0</v>
      </c>
      <c r="R407" s="443">
        <v>0</v>
      </c>
      <c r="S407" s="443">
        <f t="shared" si="585"/>
        <v>0</v>
      </c>
      <c r="T407" s="443">
        <v>0</v>
      </c>
      <c r="U407" s="443">
        <v>0</v>
      </c>
      <c r="V407" s="443">
        <f t="shared" si="587"/>
        <v>0</v>
      </c>
      <c r="W407" s="199">
        <f t="shared" si="588"/>
        <v>0</v>
      </c>
      <c r="X407" s="199">
        <f t="shared" si="589"/>
        <v>4900000</v>
      </c>
      <c r="Y407" s="247"/>
    </row>
    <row r="408" spans="1:25" s="121" customFormat="1" x14ac:dyDescent="0.25">
      <c r="A408" s="189"/>
      <c r="B408" s="196"/>
      <c r="C408" s="196"/>
      <c r="D408" s="196"/>
      <c r="E408" s="196"/>
      <c r="F408" s="187"/>
      <c r="G408" s="768"/>
      <c r="H408" s="769"/>
      <c r="I408" s="769"/>
      <c r="J408" s="769"/>
      <c r="K408" s="769"/>
      <c r="L408" s="205"/>
      <c r="M408" s="222"/>
      <c r="N408" s="442"/>
      <c r="O408" s="442"/>
      <c r="P408" s="442"/>
      <c r="Q408" s="442"/>
      <c r="R408" s="442"/>
      <c r="S408" s="442"/>
      <c r="T408" s="442"/>
      <c r="U408" s="442"/>
      <c r="V408" s="442"/>
      <c r="W408" s="202"/>
      <c r="X408" s="202"/>
      <c r="Y408" s="130"/>
    </row>
    <row r="409" spans="1:25" s="159" customFormat="1" x14ac:dyDescent="0.25">
      <c r="A409" s="299">
        <v>1</v>
      </c>
      <c r="B409" s="225" t="s">
        <v>23</v>
      </c>
      <c r="C409" s="225" t="s">
        <v>20</v>
      </c>
      <c r="D409" s="225">
        <v>2</v>
      </c>
      <c r="E409" s="225" t="s">
        <v>19</v>
      </c>
      <c r="F409" s="300">
        <v>18</v>
      </c>
      <c r="G409" s="770"/>
      <c r="H409" s="771"/>
      <c r="I409" s="771"/>
      <c r="J409" s="771"/>
      <c r="K409" s="771"/>
      <c r="L409" s="226" t="s">
        <v>332</v>
      </c>
      <c r="M409" s="514">
        <f>M410</f>
        <v>11955000</v>
      </c>
      <c r="N409" s="446">
        <f t="shared" ref="N409:O410" si="593">N410</f>
        <v>0</v>
      </c>
      <c r="O409" s="446">
        <f t="shared" si="593"/>
        <v>0</v>
      </c>
      <c r="P409" s="447">
        <f t="shared" ref="P409:P414" si="594">N409+O409</f>
        <v>0</v>
      </c>
      <c r="Q409" s="446">
        <f t="shared" ref="Q409:R410" si="595">Q410</f>
        <v>0</v>
      </c>
      <c r="R409" s="446">
        <f t="shared" si="595"/>
        <v>0</v>
      </c>
      <c r="S409" s="447">
        <f t="shared" ref="S409:S414" si="596">Q409+R409</f>
        <v>0</v>
      </c>
      <c r="T409" s="446">
        <f t="shared" ref="T409:U410" si="597">T410</f>
        <v>0</v>
      </c>
      <c r="U409" s="446">
        <f t="shared" si="597"/>
        <v>0</v>
      </c>
      <c r="V409" s="447">
        <f t="shared" ref="V409:V414" si="598">T409+U409</f>
        <v>0</v>
      </c>
      <c r="W409" s="303">
        <f t="shared" ref="W409:W414" si="599">P409+S409+V409</f>
        <v>0</v>
      </c>
      <c r="X409" s="303">
        <f t="shared" ref="X409:X414" si="600">M409-W409</f>
        <v>11955000</v>
      </c>
      <c r="Y409" s="158"/>
    </row>
    <row r="410" spans="1:25" s="201" customFormat="1" x14ac:dyDescent="0.25">
      <c r="A410" s="187">
        <v>1</v>
      </c>
      <c r="B410" s="188" t="s">
        <v>23</v>
      </c>
      <c r="C410" s="257" t="s">
        <v>20</v>
      </c>
      <c r="D410" s="257">
        <v>2</v>
      </c>
      <c r="E410" s="257" t="s">
        <v>19</v>
      </c>
      <c r="F410" s="337">
        <v>18</v>
      </c>
      <c r="G410" s="710" t="s">
        <v>107</v>
      </c>
      <c r="H410" s="703"/>
      <c r="I410" s="703"/>
      <c r="J410" s="703"/>
      <c r="K410" s="703"/>
      <c r="L410" s="189" t="s">
        <v>446</v>
      </c>
      <c r="M410" s="346">
        <f>M411</f>
        <v>11955000</v>
      </c>
      <c r="N410" s="433">
        <f t="shared" si="593"/>
        <v>0</v>
      </c>
      <c r="O410" s="433">
        <f t="shared" si="593"/>
        <v>0</v>
      </c>
      <c r="P410" s="430">
        <f t="shared" si="594"/>
        <v>0</v>
      </c>
      <c r="Q410" s="433">
        <f t="shared" si="595"/>
        <v>0</v>
      </c>
      <c r="R410" s="433">
        <f t="shared" si="595"/>
        <v>0</v>
      </c>
      <c r="S410" s="430">
        <f t="shared" si="596"/>
        <v>0</v>
      </c>
      <c r="T410" s="433">
        <f t="shared" si="597"/>
        <v>0</v>
      </c>
      <c r="U410" s="433">
        <f t="shared" si="597"/>
        <v>0</v>
      </c>
      <c r="V410" s="430">
        <f t="shared" si="598"/>
        <v>0</v>
      </c>
      <c r="W410" s="198">
        <f t="shared" si="599"/>
        <v>0</v>
      </c>
      <c r="X410" s="198">
        <f t="shared" si="600"/>
        <v>11955000</v>
      </c>
      <c r="Y410" s="200"/>
    </row>
    <row r="411" spans="1:25" s="121" customFormat="1" x14ac:dyDescent="0.25">
      <c r="A411" s="187">
        <v>1</v>
      </c>
      <c r="B411" s="188" t="s">
        <v>23</v>
      </c>
      <c r="C411" s="257" t="s">
        <v>20</v>
      </c>
      <c r="D411" s="257">
        <v>2</v>
      </c>
      <c r="E411" s="257" t="s">
        <v>19</v>
      </c>
      <c r="F411" s="337">
        <v>18</v>
      </c>
      <c r="G411" s="702" t="s">
        <v>128</v>
      </c>
      <c r="H411" s="735"/>
      <c r="I411" s="735"/>
      <c r="J411" s="735"/>
      <c r="K411" s="735"/>
      <c r="L411" s="149" t="s">
        <v>447</v>
      </c>
      <c r="M411" s="275">
        <f>M412+M416</f>
        <v>11955000</v>
      </c>
      <c r="N411" s="439">
        <f t="shared" ref="N411:O411" si="601">N412+N416</f>
        <v>0</v>
      </c>
      <c r="O411" s="439">
        <f t="shared" si="601"/>
        <v>0</v>
      </c>
      <c r="P411" s="430">
        <f t="shared" si="594"/>
        <v>0</v>
      </c>
      <c r="Q411" s="439">
        <f t="shared" ref="Q411:R411" si="602">Q412+Q416</f>
        <v>0</v>
      </c>
      <c r="R411" s="439">
        <f t="shared" si="602"/>
        <v>0</v>
      </c>
      <c r="S411" s="430">
        <f t="shared" si="596"/>
        <v>0</v>
      </c>
      <c r="T411" s="439">
        <f t="shared" ref="T411:U411" si="603">T412+T416</f>
        <v>0</v>
      </c>
      <c r="U411" s="439">
        <f t="shared" si="603"/>
        <v>0</v>
      </c>
      <c r="V411" s="430">
        <f t="shared" si="598"/>
        <v>0</v>
      </c>
      <c r="W411" s="198">
        <f t="shared" si="599"/>
        <v>0</v>
      </c>
      <c r="X411" s="198">
        <f t="shared" si="600"/>
        <v>11955000</v>
      </c>
      <c r="Y411" s="130"/>
    </row>
    <row r="412" spans="1:25" s="121" customFormat="1" x14ac:dyDescent="0.25">
      <c r="A412" s="187">
        <v>1</v>
      </c>
      <c r="B412" s="188" t="s">
        <v>23</v>
      </c>
      <c r="C412" s="257" t="s">
        <v>20</v>
      </c>
      <c r="D412" s="257">
        <v>2</v>
      </c>
      <c r="E412" s="257" t="s">
        <v>19</v>
      </c>
      <c r="F412" s="337">
        <v>18</v>
      </c>
      <c r="G412" s="702" t="s">
        <v>130</v>
      </c>
      <c r="H412" s="735"/>
      <c r="I412" s="735"/>
      <c r="J412" s="735"/>
      <c r="K412" s="735"/>
      <c r="L412" s="149" t="s">
        <v>278</v>
      </c>
      <c r="M412" s="275">
        <f>M413</f>
        <v>5000000</v>
      </c>
      <c r="N412" s="439">
        <f t="shared" ref="N412:U414" si="604">N413</f>
        <v>0</v>
      </c>
      <c r="O412" s="439">
        <f t="shared" si="604"/>
        <v>0</v>
      </c>
      <c r="P412" s="430">
        <f t="shared" si="594"/>
        <v>0</v>
      </c>
      <c r="Q412" s="439">
        <f t="shared" ref="Q412:R413" si="605">Q413</f>
        <v>0</v>
      </c>
      <c r="R412" s="439">
        <f t="shared" si="605"/>
        <v>0</v>
      </c>
      <c r="S412" s="430">
        <f t="shared" si="596"/>
        <v>0</v>
      </c>
      <c r="T412" s="439">
        <f t="shared" ref="T412:U413" si="606">T413</f>
        <v>0</v>
      </c>
      <c r="U412" s="439">
        <f t="shared" si="606"/>
        <v>0</v>
      </c>
      <c r="V412" s="430">
        <f t="shared" si="598"/>
        <v>0</v>
      </c>
      <c r="W412" s="198">
        <f t="shared" si="599"/>
        <v>0</v>
      </c>
      <c r="X412" s="198">
        <f t="shared" si="600"/>
        <v>5000000</v>
      </c>
      <c r="Y412" s="130"/>
    </row>
    <row r="413" spans="1:25" s="121" customFormat="1" x14ac:dyDescent="0.25">
      <c r="A413" s="187">
        <v>1</v>
      </c>
      <c r="B413" s="188" t="s">
        <v>23</v>
      </c>
      <c r="C413" s="257" t="s">
        <v>20</v>
      </c>
      <c r="D413" s="257">
        <v>2</v>
      </c>
      <c r="E413" s="257" t="s">
        <v>19</v>
      </c>
      <c r="F413" s="337">
        <v>18</v>
      </c>
      <c r="G413" s="702" t="s">
        <v>132</v>
      </c>
      <c r="H413" s="735"/>
      <c r="I413" s="735"/>
      <c r="J413" s="735"/>
      <c r="K413" s="735"/>
      <c r="L413" s="149" t="s">
        <v>435</v>
      </c>
      <c r="M413" s="275">
        <f>M414</f>
        <v>5000000</v>
      </c>
      <c r="N413" s="439">
        <f t="shared" si="604"/>
        <v>0</v>
      </c>
      <c r="O413" s="439">
        <f t="shared" si="604"/>
        <v>0</v>
      </c>
      <c r="P413" s="430">
        <f t="shared" si="594"/>
        <v>0</v>
      </c>
      <c r="Q413" s="439">
        <f t="shared" si="605"/>
        <v>0</v>
      </c>
      <c r="R413" s="439">
        <f t="shared" si="605"/>
        <v>0</v>
      </c>
      <c r="S413" s="430">
        <f t="shared" si="596"/>
        <v>0</v>
      </c>
      <c r="T413" s="439">
        <f t="shared" si="606"/>
        <v>0</v>
      </c>
      <c r="U413" s="439">
        <f t="shared" si="606"/>
        <v>0</v>
      </c>
      <c r="V413" s="430">
        <f t="shared" si="598"/>
        <v>0</v>
      </c>
      <c r="W413" s="198">
        <f t="shared" si="599"/>
        <v>0</v>
      </c>
      <c r="X413" s="198">
        <f t="shared" si="600"/>
        <v>5000000</v>
      </c>
      <c r="Y413" s="130"/>
    </row>
    <row r="414" spans="1:25" s="626" customFormat="1" x14ac:dyDescent="0.25">
      <c r="A414" s="195">
        <v>1</v>
      </c>
      <c r="B414" s="625" t="s">
        <v>23</v>
      </c>
      <c r="C414" s="361" t="s">
        <v>20</v>
      </c>
      <c r="D414" s="361">
        <v>2</v>
      </c>
      <c r="E414" s="361" t="s">
        <v>19</v>
      </c>
      <c r="F414" s="258">
        <v>18</v>
      </c>
      <c r="G414" s="704" t="s">
        <v>448</v>
      </c>
      <c r="H414" s="713"/>
      <c r="I414" s="713"/>
      <c r="J414" s="713"/>
      <c r="K414" s="713"/>
      <c r="L414" s="205" t="s">
        <v>449</v>
      </c>
      <c r="M414" s="229">
        <v>5000000</v>
      </c>
      <c r="N414" s="450">
        <f t="shared" si="604"/>
        <v>0</v>
      </c>
      <c r="O414" s="450">
        <f t="shared" si="604"/>
        <v>0</v>
      </c>
      <c r="P414" s="443">
        <f t="shared" si="594"/>
        <v>0</v>
      </c>
      <c r="Q414" s="450">
        <f t="shared" si="604"/>
        <v>0</v>
      </c>
      <c r="R414" s="450">
        <f t="shared" si="604"/>
        <v>0</v>
      </c>
      <c r="S414" s="443">
        <f t="shared" si="596"/>
        <v>0</v>
      </c>
      <c r="T414" s="450">
        <f t="shared" si="604"/>
        <v>0</v>
      </c>
      <c r="U414" s="450">
        <f t="shared" si="604"/>
        <v>0</v>
      </c>
      <c r="V414" s="443">
        <f t="shared" si="598"/>
        <v>0</v>
      </c>
      <c r="W414" s="207">
        <f t="shared" si="599"/>
        <v>0</v>
      </c>
      <c r="X414" s="207">
        <f t="shared" si="600"/>
        <v>5000000</v>
      </c>
      <c r="Y414" s="247"/>
    </row>
    <row r="415" spans="1:25" s="121" customFormat="1" x14ac:dyDescent="0.25">
      <c r="A415" s="323"/>
      <c r="B415" s="236"/>
      <c r="C415" s="236"/>
      <c r="D415" s="236"/>
      <c r="E415" s="236"/>
      <c r="F415" s="234"/>
      <c r="G415" s="768"/>
      <c r="H415" s="769"/>
      <c r="I415" s="769"/>
      <c r="J415" s="769"/>
      <c r="K415" s="769"/>
      <c r="L415" s="205"/>
      <c r="M415" s="229"/>
      <c r="N415" s="450"/>
      <c r="O415" s="450"/>
      <c r="P415" s="450"/>
      <c r="Q415" s="450"/>
      <c r="R415" s="450"/>
      <c r="S415" s="450"/>
      <c r="T415" s="450"/>
      <c r="U415" s="450"/>
      <c r="V415" s="450"/>
      <c r="W415" s="205"/>
      <c r="X415" s="205"/>
      <c r="Y415" s="130"/>
    </row>
    <row r="416" spans="1:25" s="121" customFormat="1" x14ac:dyDescent="0.25">
      <c r="A416" s="187">
        <v>1</v>
      </c>
      <c r="B416" s="188" t="s">
        <v>23</v>
      </c>
      <c r="C416" s="257" t="s">
        <v>20</v>
      </c>
      <c r="D416" s="257">
        <v>2</v>
      </c>
      <c r="E416" s="257" t="s">
        <v>19</v>
      </c>
      <c r="F416" s="257">
        <v>18</v>
      </c>
      <c r="G416" s="716" t="s">
        <v>214</v>
      </c>
      <c r="H416" s="703"/>
      <c r="I416" s="703"/>
      <c r="J416" s="703"/>
      <c r="K416" s="703"/>
      <c r="L416" s="149" t="s">
        <v>215</v>
      </c>
      <c r="M416" s="275">
        <f>M417</f>
        <v>6955000</v>
      </c>
      <c r="N416" s="439">
        <f t="shared" ref="N416:O417" si="607">N417</f>
        <v>0</v>
      </c>
      <c r="O416" s="439">
        <f t="shared" si="607"/>
        <v>0</v>
      </c>
      <c r="P416" s="430">
        <f t="shared" ref="P416:P418" si="608">N416+O416</f>
        <v>0</v>
      </c>
      <c r="Q416" s="439">
        <f t="shared" ref="Q416:R417" si="609">Q417</f>
        <v>0</v>
      </c>
      <c r="R416" s="439">
        <f t="shared" si="609"/>
        <v>0</v>
      </c>
      <c r="S416" s="430">
        <f t="shared" ref="S416:S418" si="610">Q416+R416</f>
        <v>0</v>
      </c>
      <c r="T416" s="439">
        <f t="shared" ref="T416:U417" si="611">T417</f>
        <v>0</v>
      </c>
      <c r="U416" s="439">
        <f t="shared" si="611"/>
        <v>0</v>
      </c>
      <c r="V416" s="430">
        <f t="shared" ref="V416:V418" si="612">T416+U416</f>
        <v>0</v>
      </c>
      <c r="W416" s="198">
        <f t="shared" ref="W416:W418" si="613">P416+S416+V416</f>
        <v>0</v>
      </c>
      <c r="X416" s="198">
        <f t="shared" ref="X416:X418" si="614">M416-W416</f>
        <v>6955000</v>
      </c>
      <c r="Y416" s="130"/>
    </row>
    <row r="417" spans="1:25" s="121" customFormat="1" x14ac:dyDescent="0.25">
      <c r="A417" s="187">
        <v>1</v>
      </c>
      <c r="B417" s="188" t="s">
        <v>23</v>
      </c>
      <c r="C417" s="257" t="s">
        <v>20</v>
      </c>
      <c r="D417" s="257">
        <v>2</v>
      </c>
      <c r="E417" s="257" t="s">
        <v>19</v>
      </c>
      <c r="F417" s="257">
        <v>18</v>
      </c>
      <c r="G417" s="716" t="s">
        <v>450</v>
      </c>
      <c r="H417" s="703"/>
      <c r="I417" s="703"/>
      <c r="J417" s="703"/>
      <c r="K417" s="703"/>
      <c r="L417" s="149" t="s">
        <v>451</v>
      </c>
      <c r="M417" s="275">
        <f>M418</f>
        <v>6955000</v>
      </c>
      <c r="N417" s="439">
        <f t="shared" si="607"/>
        <v>0</v>
      </c>
      <c r="O417" s="439">
        <f t="shared" si="607"/>
        <v>0</v>
      </c>
      <c r="P417" s="430">
        <f t="shared" si="608"/>
        <v>0</v>
      </c>
      <c r="Q417" s="439">
        <f t="shared" si="609"/>
        <v>0</v>
      </c>
      <c r="R417" s="439">
        <f t="shared" si="609"/>
        <v>0</v>
      </c>
      <c r="S417" s="430">
        <f t="shared" si="610"/>
        <v>0</v>
      </c>
      <c r="T417" s="439">
        <f t="shared" si="611"/>
        <v>0</v>
      </c>
      <c r="U417" s="439">
        <f t="shared" si="611"/>
        <v>0</v>
      </c>
      <c r="V417" s="430">
        <f t="shared" si="612"/>
        <v>0</v>
      </c>
      <c r="W417" s="198">
        <f t="shared" si="613"/>
        <v>0</v>
      </c>
      <c r="X417" s="198">
        <f t="shared" si="614"/>
        <v>6955000</v>
      </c>
      <c r="Y417" s="130"/>
    </row>
    <row r="418" spans="1:25" s="626" customFormat="1" x14ac:dyDescent="0.25">
      <c r="A418" s="195">
        <v>1</v>
      </c>
      <c r="B418" s="625" t="s">
        <v>23</v>
      </c>
      <c r="C418" s="361" t="s">
        <v>20</v>
      </c>
      <c r="D418" s="361">
        <v>2</v>
      </c>
      <c r="E418" s="361" t="s">
        <v>19</v>
      </c>
      <c r="F418" s="361">
        <v>18</v>
      </c>
      <c r="G418" s="719" t="s">
        <v>452</v>
      </c>
      <c r="H418" s="705"/>
      <c r="I418" s="705"/>
      <c r="J418" s="705"/>
      <c r="K418" s="705"/>
      <c r="L418" s="205" t="s">
        <v>304</v>
      </c>
      <c r="M418" s="229">
        <v>6955000</v>
      </c>
      <c r="N418" s="450"/>
      <c r="O418" s="450"/>
      <c r="P418" s="443">
        <f t="shared" si="608"/>
        <v>0</v>
      </c>
      <c r="Q418" s="450"/>
      <c r="R418" s="450"/>
      <c r="S418" s="443">
        <f t="shared" si="610"/>
        <v>0</v>
      </c>
      <c r="T418" s="450"/>
      <c r="U418" s="450"/>
      <c r="V418" s="443">
        <f t="shared" si="612"/>
        <v>0</v>
      </c>
      <c r="W418" s="207">
        <f t="shared" si="613"/>
        <v>0</v>
      </c>
      <c r="X418" s="207">
        <f t="shared" si="614"/>
        <v>6955000</v>
      </c>
      <c r="Y418" s="247"/>
    </row>
    <row r="419" spans="1:25" s="121" customFormat="1" x14ac:dyDescent="0.25">
      <c r="A419" s="306"/>
      <c r="B419" s="253"/>
      <c r="C419" s="320"/>
      <c r="D419" s="320"/>
      <c r="E419" s="320"/>
      <c r="F419" s="320"/>
      <c r="G419" s="582"/>
      <c r="H419" s="581"/>
      <c r="I419" s="581"/>
      <c r="J419" s="581"/>
      <c r="K419" s="581"/>
      <c r="L419" s="205"/>
      <c r="M419" s="313"/>
      <c r="N419" s="442"/>
      <c r="O419" s="442"/>
      <c r="P419" s="430"/>
      <c r="Q419" s="442"/>
      <c r="R419" s="442"/>
      <c r="S419" s="430"/>
      <c r="T419" s="442"/>
      <c r="U419" s="442"/>
      <c r="V419" s="430"/>
      <c r="W419" s="198"/>
      <c r="X419" s="198"/>
      <c r="Y419" s="130"/>
    </row>
    <row r="420" spans="1:25" s="121" customFormat="1" x14ac:dyDescent="0.25">
      <c r="A420" s="306"/>
      <c r="B420" s="253"/>
      <c r="C420" s="320"/>
      <c r="D420" s="320"/>
      <c r="E420" s="320"/>
      <c r="F420" s="320"/>
      <c r="G420" s="582"/>
      <c r="H420" s="581"/>
      <c r="I420" s="581"/>
      <c r="J420" s="581"/>
      <c r="K420" s="581"/>
      <c r="L420" s="205"/>
      <c r="M420" s="313"/>
      <c r="N420" s="442"/>
      <c r="O420" s="442"/>
      <c r="P420" s="430"/>
      <c r="Q420" s="442"/>
      <c r="R420" s="442"/>
      <c r="S420" s="430"/>
      <c r="T420" s="442"/>
      <c r="U420" s="442"/>
      <c r="V420" s="430"/>
      <c r="W420" s="198"/>
      <c r="X420" s="198"/>
      <c r="Y420" s="130"/>
    </row>
    <row r="421" spans="1:25" s="159" customFormat="1" x14ac:dyDescent="0.25">
      <c r="A421" s="299">
        <v>1</v>
      </c>
      <c r="B421" s="225" t="s">
        <v>23</v>
      </c>
      <c r="C421" s="225" t="s">
        <v>20</v>
      </c>
      <c r="D421" s="225">
        <v>2</v>
      </c>
      <c r="E421" s="225" t="s">
        <v>19</v>
      </c>
      <c r="F421" s="300">
        <v>25</v>
      </c>
      <c r="G421" s="770"/>
      <c r="H421" s="771"/>
      <c r="I421" s="771"/>
      <c r="J421" s="771"/>
      <c r="K421" s="771"/>
      <c r="L421" s="226" t="s">
        <v>453</v>
      </c>
      <c r="M421" s="514">
        <f>M422</f>
        <v>8010000</v>
      </c>
      <c r="N421" s="446">
        <f t="shared" ref="N421:O422" si="615">N422</f>
        <v>0</v>
      </c>
      <c r="O421" s="446">
        <f t="shared" si="615"/>
        <v>0</v>
      </c>
      <c r="P421" s="447">
        <f t="shared" ref="P421:P428" si="616">N421+O421</f>
        <v>0</v>
      </c>
      <c r="Q421" s="446">
        <f t="shared" ref="Q421:R422" si="617">Q422</f>
        <v>0</v>
      </c>
      <c r="R421" s="446">
        <f t="shared" si="617"/>
        <v>0</v>
      </c>
      <c r="S421" s="447">
        <f t="shared" ref="S421:S428" si="618">Q421+R421</f>
        <v>0</v>
      </c>
      <c r="T421" s="446">
        <f t="shared" ref="T421:U422" si="619">T422</f>
        <v>0</v>
      </c>
      <c r="U421" s="446">
        <f t="shared" si="619"/>
        <v>0</v>
      </c>
      <c r="V421" s="447">
        <f t="shared" ref="V421:V428" si="620">T421+U421</f>
        <v>0</v>
      </c>
      <c r="W421" s="303">
        <f t="shared" ref="W421:W428" si="621">P421+S421+V421</f>
        <v>0</v>
      </c>
      <c r="X421" s="303">
        <f t="shared" ref="X421:X428" si="622">M421-W421</f>
        <v>8010000</v>
      </c>
      <c r="Y421" s="158"/>
    </row>
    <row r="422" spans="1:25" s="201" customFormat="1" x14ac:dyDescent="0.25">
      <c r="A422" s="187">
        <v>1</v>
      </c>
      <c r="B422" s="188" t="s">
        <v>23</v>
      </c>
      <c r="C422" s="257" t="s">
        <v>20</v>
      </c>
      <c r="D422" s="257">
        <v>2</v>
      </c>
      <c r="E422" s="257" t="s">
        <v>19</v>
      </c>
      <c r="F422" s="337">
        <v>25</v>
      </c>
      <c r="G422" s="710" t="s">
        <v>23</v>
      </c>
      <c r="H422" s="703"/>
      <c r="I422" s="703"/>
      <c r="J422" s="703"/>
      <c r="K422" s="703"/>
      <c r="L422" s="189" t="s">
        <v>446</v>
      </c>
      <c r="M422" s="346">
        <f>M423</f>
        <v>8010000</v>
      </c>
      <c r="N422" s="433">
        <f t="shared" si="615"/>
        <v>0</v>
      </c>
      <c r="O422" s="433">
        <f t="shared" si="615"/>
        <v>0</v>
      </c>
      <c r="P422" s="430">
        <f t="shared" si="616"/>
        <v>0</v>
      </c>
      <c r="Q422" s="433">
        <f t="shared" si="617"/>
        <v>0</v>
      </c>
      <c r="R422" s="433">
        <f t="shared" si="617"/>
        <v>0</v>
      </c>
      <c r="S422" s="430">
        <f t="shared" si="618"/>
        <v>0</v>
      </c>
      <c r="T422" s="433">
        <f t="shared" si="619"/>
        <v>0</v>
      </c>
      <c r="U422" s="433">
        <f t="shared" si="619"/>
        <v>0</v>
      </c>
      <c r="V422" s="430">
        <f t="shared" si="620"/>
        <v>0</v>
      </c>
      <c r="W422" s="198">
        <f t="shared" si="621"/>
        <v>0</v>
      </c>
      <c r="X422" s="198">
        <f t="shared" si="622"/>
        <v>8010000</v>
      </c>
      <c r="Y422" s="200"/>
    </row>
    <row r="423" spans="1:25" s="121" customFormat="1" x14ac:dyDescent="0.25">
      <c r="A423" s="187">
        <v>1</v>
      </c>
      <c r="B423" s="188" t="s">
        <v>23</v>
      </c>
      <c r="C423" s="257" t="s">
        <v>20</v>
      </c>
      <c r="D423" s="257">
        <v>2</v>
      </c>
      <c r="E423" s="257" t="s">
        <v>19</v>
      </c>
      <c r="F423" s="337">
        <v>25</v>
      </c>
      <c r="G423" s="702" t="s">
        <v>107</v>
      </c>
      <c r="H423" s="735"/>
      <c r="I423" s="735"/>
      <c r="J423" s="735"/>
      <c r="K423" s="735"/>
      <c r="L423" s="149" t="s">
        <v>447</v>
      </c>
      <c r="M423" s="275">
        <f>M424+M429</f>
        <v>8010000</v>
      </c>
      <c r="N423" s="439">
        <f t="shared" ref="N423:O423" si="623">N424+N429</f>
        <v>0</v>
      </c>
      <c r="O423" s="439">
        <f t="shared" si="623"/>
        <v>0</v>
      </c>
      <c r="P423" s="430">
        <f t="shared" si="616"/>
        <v>0</v>
      </c>
      <c r="Q423" s="439">
        <f t="shared" ref="Q423:R423" si="624">Q424+Q429</f>
        <v>0</v>
      </c>
      <c r="R423" s="439">
        <f t="shared" si="624"/>
        <v>0</v>
      </c>
      <c r="S423" s="430">
        <f t="shared" si="618"/>
        <v>0</v>
      </c>
      <c r="T423" s="439">
        <f t="shared" ref="T423:U423" si="625">T424+T429</f>
        <v>0</v>
      </c>
      <c r="U423" s="439">
        <f t="shared" si="625"/>
        <v>0</v>
      </c>
      <c r="V423" s="430">
        <f t="shared" si="620"/>
        <v>0</v>
      </c>
      <c r="W423" s="198">
        <f t="shared" si="621"/>
        <v>0</v>
      </c>
      <c r="X423" s="198">
        <f t="shared" si="622"/>
        <v>8010000</v>
      </c>
      <c r="Y423" s="130"/>
    </row>
    <row r="424" spans="1:25" s="121" customFormat="1" x14ac:dyDescent="0.25">
      <c r="A424" s="187">
        <v>1</v>
      </c>
      <c r="B424" s="188" t="s">
        <v>23</v>
      </c>
      <c r="C424" s="257" t="s">
        <v>20</v>
      </c>
      <c r="D424" s="257">
        <v>2</v>
      </c>
      <c r="E424" s="257" t="s">
        <v>19</v>
      </c>
      <c r="F424" s="337">
        <v>25</v>
      </c>
      <c r="G424" s="702" t="s">
        <v>128</v>
      </c>
      <c r="H424" s="735"/>
      <c r="I424" s="735"/>
      <c r="J424" s="735"/>
      <c r="K424" s="735"/>
      <c r="L424" s="149" t="s">
        <v>454</v>
      </c>
      <c r="M424" s="275">
        <f>M425</f>
        <v>8010000</v>
      </c>
      <c r="N424" s="439">
        <f t="shared" ref="N424:U428" si="626">N425</f>
        <v>0</v>
      </c>
      <c r="O424" s="439">
        <f t="shared" si="626"/>
        <v>0</v>
      </c>
      <c r="P424" s="430">
        <f t="shared" si="616"/>
        <v>0</v>
      </c>
      <c r="Q424" s="439">
        <f t="shared" ref="Q424:R425" si="627">Q425</f>
        <v>0</v>
      </c>
      <c r="R424" s="439">
        <f t="shared" si="627"/>
        <v>0</v>
      </c>
      <c r="S424" s="430">
        <f t="shared" si="618"/>
        <v>0</v>
      </c>
      <c r="T424" s="439">
        <f t="shared" ref="T424:U425" si="628">T425</f>
        <v>0</v>
      </c>
      <c r="U424" s="439">
        <f t="shared" si="628"/>
        <v>0</v>
      </c>
      <c r="V424" s="430">
        <f t="shared" si="620"/>
        <v>0</v>
      </c>
      <c r="W424" s="198">
        <f t="shared" si="621"/>
        <v>0</v>
      </c>
      <c r="X424" s="198">
        <f t="shared" si="622"/>
        <v>8010000</v>
      </c>
      <c r="Y424" s="130"/>
    </row>
    <row r="425" spans="1:25" s="121" customFormat="1" x14ac:dyDescent="0.25">
      <c r="A425" s="187">
        <v>1</v>
      </c>
      <c r="B425" s="188" t="s">
        <v>23</v>
      </c>
      <c r="C425" s="257" t="s">
        <v>20</v>
      </c>
      <c r="D425" s="257">
        <v>2</v>
      </c>
      <c r="E425" s="257" t="s">
        <v>19</v>
      </c>
      <c r="F425" s="337">
        <v>25</v>
      </c>
      <c r="G425" s="702" t="s">
        <v>129</v>
      </c>
      <c r="H425" s="735"/>
      <c r="I425" s="735"/>
      <c r="J425" s="735"/>
      <c r="K425" s="735"/>
      <c r="L425" s="149" t="s">
        <v>118</v>
      </c>
      <c r="M425" s="275">
        <f>M426</f>
        <v>8010000</v>
      </c>
      <c r="N425" s="439">
        <f t="shared" si="626"/>
        <v>0</v>
      </c>
      <c r="O425" s="439">
        <f t="shared" si="626"/>
        <v>0</v>
      </c>
      <c r="P425" s="430">
        <f t="shared" si="616"/>
        <v>0</v>
      </c>
      <c r="Q425" s="439">
        <f t="shared" si="627"/>
        <v>0</v>
      </c>
      <c r="R425" s="439">
        <f t="shared" si="627"/>
        <v>0</v>
      </c>
      <c r="S425" s="430">
        <f t="shared" si="618"/>
        <v>0</v>
      </c>
      <c r="T425" s="439">
        <f t="shared" si="628"/>
        <v>0</v>
      </c>
      <c r="U425" s="439">
        <f t="shared" si="628"/>
        <v>0</v>
      </c>
      <c r="V425" s="430">
        <f t="shared" si="620"/>
        <v>0</v>
      </c>
      <c r="W425" s="198">
        <f t="shared" si="621"/>
        <v>0</v>
      </c>
      <c r="X425" s="198">
        <f t="shared" si="622"/>
        <v>8010000</v>
      </c>
      <c r="Y425" s="130"/>
    </row>
    <row r="426" spans="1:25" s="249" customFormat="1" x14ac:dyDescent="0.25">
      <c r="A426" s="187">
        <v>1</v>
      </c>
      <c r="B426" s="188" t="s">
        <v>23</v>
      </c>
      <c r="C426" s="257" t="s">
        <v>20</v>
      </c>
      <c r="D426" s="257">
        <v>2</v>
      </c>
      <c r="E426" s="257" t="s">
        <v>19</v>
      </c>
      <c r="F426" s="337">
        <v>25</v>
      </c>
      <c r="G426" s="702" t="s">
        <v>119</v>
      </c>
      <c r="H426" s="735"/>
      <c r="I426" s="735"/>
      <c r="J426" s="735"/>
      <c r="K426" s="735"/>
      <c r="L426" s="149" t="s">
        <v>455</v>
      </c>
      <c r="M426" s="275">
        <f>SUM(M427:M428)</f>
        <v>8010000</v>
      </c>
      <c r="N426" s="434">
        <f>N428</f>
        <v>0</v>
      </c>
      <c r="O426" s="434">
        <f>O428</f>
        <v>0</v>
      </c>
      <c r="P426" s="430">
        <f t="shared" si="616"/>
        <v>0</v>
      </c>
      <c r="Q426" s="434">
        <f>Q428</f>
        <v>0</v>
      </c>
      <c r="R426" s="434">
        <f>R428</f>
        <v>0</v>
      </c>
      <c r="S426" s="430">
        <f t="shared" si="618"/>
        <v>0</v>
      </c>
      <c r="T426" s="434">
        <f>T428</f>
        <v>0</v>
      </c>
      <c r="U426" s="434">
        <f>U428</f>
        <v>0</v>
      </c>
      <c r="V426" s="430">
        <f t="shared" si="620"/>
        <v>0</v>
      </c>
      <c r="W426" s="198">
        <f t="shared" si="621"/>
        <v>0</v>
      </c>
      <c r="X426" s="198">
        <f t="shared" si="622"/>
        <v>8010000</v>
      </c>
      <c r="Y426" s="248"/>
    </row>
    <row r="427" spans="1:25" s="626" customFormat="1" x14ac:dyDescent="0.25">
      <c r="A427" s="195">
        <v>1</v>
      </c>
      <c r="B427" s="625" t="s">
        <v>23</v>
      </c>
      <c r="C427" s="361" t="s">
        <v>20</v>
      </c>
      <c r="D427" s="361">
        <v>2</v>
      </c>
      <c r="E427" s="361" t="s">
        <v>19</v>
      </c>
      <c r="F427" s="258">
        <v>25</v>
      </c>
      <c r="G427" s="704" t="s">
        <v>481</v>
      </c>
      <c r="H427" s="713"/>
      <c r="I427" s="713"/>
      <c r="J427" s="713"/>
      <c r="K427" s="713"/>
      <c r="L427" s="205" t="s">
        <v>241</v>
      </c>
      <c r="M427" s="229">
        <v>3000000</v>
      </c>
      <c r="N427" s="450">
        <f t="shared" si="626"/>
        <v>0</v>
      </c>
      <c r="O427" s="450">
        <f t="shared" si="626"/>
        <v>0</v>
      </c>
      <c r="P427" s="443">
        <f t="shared" si="616"/>
        <v>0</v>
      </c>
      <c r="Q427" s="450">
        <f t="shared" si="626"/>
        <v>0</v>
      </c>
      <c r="R427" s="450">
        <f t="shared" si="626"/>
        <v>0</v>
      </c>
      <c r="S427" s="443">
        <f t="shared" si="618"/>
        <v>0</v>
      </c>
      <c r="T427" s="450">
        <f t="shared" si="626"/>
        <v>0</v>
      </c>
      <c r="U427" s="450">
        <f t="shared" si="626"/>
        <v>0</v>
      </c>
      <c r="V427" s="443">
        <f t="shared" si="620"/>
        <v>0</v>
      </c>
      <c r="W427" s="207">
        <f t="shared" si="621"/>
        <v>0</v>
      </c>
      <c r="X427" s="207">
        <f t="shared" si="622"/>
        <v>3000000</v>
      </c>
      <c r="Y427" s="247"/>
    </row>
    <row r="428" spans="1:25" s="626" customFormat="1" x14ac:dyDescent="0.25">
      <c r="A428" s="195">
        <v>1</v>
      </c>
      <c r="B428" s="625" t="s">
        <v>23</v>
      </c>
      <c r="C428" s="361" t="s">
        <v>20</v>
      </c>
      <c r="D428" s="361">
        <v>2</v>
      </c>
      <c r="E428" s="361" t="s">
        <v>19</v>
      </c>
      <c r="F428" s="258">
        <v>25</v>
      </c>
      <c r="G428" s="704" t="s">
        <v>456</v>
      </c>
      <c r="H428" s="713"/>
      <c r="I428" s="713"/>
      <c r="J428" s="713"/>
      <c r="K428" s="713"/>
      <c r="L428" s="205" t="s">
        <v>237</v>
      </c>
      <c r="M428" s="229">
        <v>5010000</v>
      </c>
      <c r="N428" s="450">
        <f t="shared" si="626"/>
        <v>0</v>
      </c>
      <c r="O428" s="450">
        <f t="shared" si="626"/>
        <v>0</v>
      </c>
      <c r="P428" s="443">
        <f t="shared" si="616"/>
        <v>0</v>
      </c>
      <c r="Q428" s="450">
        <f t="shared" si="626"/>
        <v>0</v>
      </c>
      <c r="R428" s="450">
        <f t="shared" si="626"/>
        <v>0</v>
      </c>
      <c r="S428" s="443">
        <f t="shared" si="618"/>
        <v>0</v>
      </c>
      <c r="T428" s="450">
        <f t="shared" si="626"/>
        <v>0</v>
      </c>
      <c r="U428" s="450">
        <f t="shared" si="626"/>
        <v>0</v>
      </c>
      <c r="V428" s="443">
        <f t="shared" si="620"/>
        <v>0</v>
      </c>
      <c r="W428" s="207">
        <f t="shared" si="621"/>
        <v>0</v>
      </c>
      <c r="X428" s="207">
        <f t="shared" si="622"/>
        <v>5010000</v>
      </c>
      <c r="Y428" s="247"/>
    </row>
    <row r="429" spans="1:25" s="121" customFormat="1" x14ac:dyDescent="0.25">
      <c r="A429" s="306"/>
      <c r="B429" s="253"/>
      <c r="C429" s="320"/>
      <c r="D429" s="320"/>
      <c r="E429" s="320"/>
      <c r="F429" s="320"/>
      <c r="G429" s="582"/>
      <c r="H429" s="581"/>
      <c r="I429" s="581"/>
      <c r="J429" s="581"/>
      <c r="K429" s="581"/>
      <c r="L429" s="205"/>
      <c r="M429" s="313"/>
      <c r="N429" s="442"/>
      <c r="O429" s="442"/>
      <c r="P429" s="430"/>
      <c r="Q429" s="442"/>
      <c r="R429" s="442"/>
      <c r="S429" s="430"/>
      <c r="T429" s="442"/>
      <c r="U429" s="442"/>
      <c r="V429" s="430"/>
      <c r="W429" s="198"/>
      <c r="X429" s="198"/>
      <c r="Y429" s="130"/>
    </row>
    <row r="430" spans="1:25" s="121" customFormat="1" x14ac:dyDescent="0.25">
      <c r="A430" s="344"/>
      <c r="B430" s="305"/>
      <c r="C430" s="305"/>
      <c r="D430" s="305"/>
      <c r="E430" s="305"/>
      <c r="F430" s="306"/>
      <c r="G430" s="768"/>
      <c r="H430" s="769"/>
      <c r="I430" s="769"/>
      <c r="J430" s="769"/>
      <c r="K430" s="769"/>
      <c r="L430" s="290"/>
      <c r="M430" s="347"/>
      <c r="N430" s="442"/>
      <c r="O430" s="442"/>
      <c r="P430" s="442"/>
      <c r="Q430" s="442"/>
      <c r="R430" s="442"/>
      <c r="S430" s="442"/>
      <c r="T430" s="442"/>
      <c r="U430" s="442"/>
      <c r="V430" s="442"/>
      <c r="W430" s="202"/>
      <c r="X430" s="202"/>
      <c r="Y430" s="130"/>
    </row>
    <row r="431" spans="1:25" s="180" customFormat="1" x14ac:dyDescent="0.25">
      <c r="A431" s="298">
        <v>1</v>
      </c>
      <c r="B431" s="268" t="s">
        <v>23</v>
      </c>
      <c r="C431" s="268" t="s">
        <v>20</v>
      </c>
      <c r="D431" s="268">
        <v>2</v>
      </c>
      <c r="E431" s="268" t="s">
        <v>20</v>
      </c>
      <c r="F431" s="334"/>
      <c r="G431" s="772"/>
      <c r="H431" s="773"/>
      <c r="I431" s="773"/>
      <c r="J431" s="773"/>
      <c r="K431" s="773"/>
      <c r="L431" s="270" t="s">
        <v>333</v>
      </c>
      <c r="M431" s="336">
        <f>M432+M446+M455+M490</f>
        <v>96774000</v>
      </c>
      <c r="N431" s="437">
        <f t="shared" ref="N431:O431" si="629">N432+N446+N455+N490</f>
        <v>0</v>
      </c>
      <c r="O431" s="437">
        <f t="shared" si="629"/>
        <v>0</v>
      </c>
      <c r="P431" s="438">
        <f t="shared" ref="P431:P440" si="630">N431+O431</f>
        <v>0</v>
      </c>
      <c r="Q431" s="437">
        <f t="shared" ref="Q431:R431" si="631">Q432+Q446+Q455+Q490</f>
        <v>11700000</v>
      </c>
      <c r="R431" s="437">
        <f t="shared" si="631"/>
        <v>68080000</v>
      </c>
      <c r="S431" s="438">
        <f t="shared" ref="S431:S440" si="632">Q431+R431</f>
        <v>79780000</v>
      </c>
      <c r="T431" s="437">
        <f t="shared" ref="T431:U431" si="633">T432+T446+T455+T490</f>
        <v>0</v>
      </c>
      <c r="U431" s="437">
        <f t="shared" si="633"/>
        <v>0</v>
      </c>
      <c r="V431" s="438">
        <f t="shared" ref="V431:V440" si="634">T431+U431</f>
        <v>0</v>
      </c>
      <c r="W431" s="272">
        <f t="shared" ref="W431:W465" si="635">P431+S431+V431</f>
        <v>79780000</v>
      </c>
      <c r="X431" s="272">
        <f t="shared" ref="X431:X470" si="636">M431-W431</f>
        <v>16994000</v>
      </c>
      <c r="Y431" s="179"/>
    </row>
    <row r="432" spans="1:25" s="180" customFormat="1" x14ac:dyDescent="0.25">
      <c r="A432" s="210">
        <v>1</v>
      </c>
      <c r="B432" s="182" t="s">
        <v>23</v>
      </c>
      <c r="C432" s="182" t="s">
        <v>20</v>
      </c>
      <c r="D432" s="182">
        <v>2</v>
      </c>
      <c r="E432" s="182" t="s">
        <v>20</v>
      </c>
      <c r="F432" s="292" t="s">
        <v>25</v>
      </c>
      <c r="G432" s="348"/>
      <c r="H432" s="349"/>
      <c r="I432" s="349"/>
      <c r="J432" s="349"/>
      <c r="K432" s="349"/>
      <c r="L432" s="184" t="s">
        <v>334</v>
      </c>
      <c r="M432" s="213">
        <f>M433</f>
        <v>0</v>
      </c>
      <c r="N432" s="431">
        <f t="shared" ref="N432:O433" si="637">N433</f>
        <v>0</v>
      </c>
      <c r="O432" s="431">
        <f t="shared" si="637"/>
        <v>0</v>
      </c>
      <c r="P432" s="432">
        <f t="shared" si="630"/>
        <v>0</v>
      </c>
      <c r="Q432" s="431">
        <f t="shared" ref="Q432:R433" si="638">Q433</f>
        <v>0</v>
      </c>
      <c r="R432" s="431">
        <f t="shared" si="638"/>
        <v>0</v>
      </c>
      <c r="S432" s="432">
        <f t="shared" si="632"/>
        <v>0</v>
      </c>
      <c r="T432" s="431">
        <f t="shared" ref="T432:U433" si="639">T433</f>
        <v>0</v>
      </c>
      <c r="U432" s="431">
        <f t="shared" si="639"/>
        <v>0</v>
      </c>
      <c r="V432" s="432">
        <f t="shared" si="634"/>
        <v>0</v>
      </c>
      <c r="W432" s="186">
        <f t="shared" si="635"/>
        <v>0</v>
      </c>
      <c r="X432" s="186">
        <f t="shared" si="636"/>
        <v>0</v>
      </c>
      <c r="Y432" s="179"/>
    </row>
    <row r="433" spans="1:25" s="180" customFormat="1" x14ac:dyDescent="0.25">
      <c r="A433" s="350">
        <v>1</v>
      </c>
      <c r="B433" s="224" t="s">
        <v>23</v>
      </c>
      <c r="C433" s="224" t="s">
        <v>20</v>
      </c>
      <c r="D433" s="224">
        <v>2</v>
      </c>
      <c r="E433" s="224" t="s">
        <v>20</v>
      </c>
      <c r="F433" s="232" t="s">
        <v>25</v>
      </c>
      <c r="G433" s="710" t="s">
        <v>107</v>
      </c>
      <c r="H433" s="703"/>
      <c r="I433" s="703"/>
      <c r="J433" s="703"/>
      <c r="K433" s="703"/>
      <c r="L433" s="189" t="s">
        <v>108</v>
      </c>
      <c r="M433" s="190">
        <f>M434</f>
        <v>0</v>
      </c>
      <c r="N433" s="430">
        <f t="shared" si="637"/>
        <v>0</v>
      </c>
      <c r="O433" s="430">
        <f t="shared" si="637"/>
        <v>0</v>
      </c>
      <c r="P433" s="430">
        <f t="shared" si="630"/>
        <v>0</v>
      </c>
      <c r="Q433" s="430">
        <f t="shared" si="638"/>
        <v>0</v>
      </c>
      <c r="R433" s="430">
        <f t="shared" si="638"/>
        <v>0</v>
      </c>
      <c r="S433" s="430">
        <f t="shared" si="632"/>
        <v>0</v>
      </c>
      <c r="T433" s="430">
        <f t="shared" si="639"/>
        <v>0</v>
      </c>
      <c r="U433" s="430">
        <f t="shared" si="639"/>
        <v>0</v>
      </c>
      <c r="V433" s="430">
        <f t="shared" si="634"/>
        <v>0</v>
      </c>
      <c r="W433" s="276">
        <f t="shared" si="635"/>
        <v>0</v>
      </c>
      <c r="X433" s="198">
        <f t="shared" si="636"/>
        <v>0</v>
      </c>
      <c r="Y433" s="179"/>
    </row>
    <row r="434" spans="1:25" s="180" customFormat="1" x14ac:dyDescent="0.25">
      <c r="A434" s="350">
        <v>1</v>
      </c>
      <c r="B434" s="224" t="s">
        <v>23</v>
      </c>
      <c r="C434" s="224" t="s">
        <v>20</v>
      </c>
      <c r="D434" s="224">
        <v>2</v>
      </c>
      <c r="E434" s="224" t="s">
        <v>20</v>
      </c>
      <c r="F434" s="232" t="s">
        <v>25</v>
      </c>
      <c r="G434" s="572" t="s">
        <v>128</v>
      </c>
      <c r="H434" s="575"/>
      <c r="I434" s="575"/>
      <c r="J434" s="575"/>
      <c r="K434" s="575"/>
      <c r="L434" s="149" t="s">
        <v>116</v>
      </c>
      <c r="M434" s="221">
        <f>M435+M442</f>
        <v>0</v>
      </c>
      <c r="N434" s="434">
        <f t="shared" ref="N434:O434" si="640">N435+N442</f>
        <v>0</v>
      </c>
      <c r="O434" s="434">
        <f t="shared" si="640"/>
        <v>0</v>
      </c>
      <c r="P434" s="430">
        <f t="shared" si="630"/>
        <v>0</v>
      </c>
      <c r="Q434" s="434">
        <f t="shared" ref="Q434:R434" si="641">Q435+Q442</f>
        <v>0</v>
      </c>
      <c r="R434" s="434">
        <f t="shared" si="641"/>
        <v>0</v>
      </c>
      <c r="S434" s="430">
        <f t="shared" si="632"/>
        <v>0</v>
      </c>
      <c r="T434" s="434">
        <f t="shared" ref="T434:U434" si="642">T435+T442</f>
        <v>0</v>
      </c>
      <c r="U434" s="434">
        <f t="shared" si="642"/>
        <v>0</v>
      </c>
      <c r="V434" s="430">
        <f t="shared" si="634"/>
        <v>0</v>
      </c>
      <c r="W434" s="276">
        <f t="shared" si="635"/>
        <v>0</v>
      </c>
      <c r="X434" s="198">
        <f t="shared" si="636"/>
        <v>0</v>
      </c>
      <c r="Y434" s="179"/>
    </row>
    <row r="435" spans="1:25" s="180" customFormat="1" x14ac:dyDescent="0.25">
      <c r="A435" s="350">
        <v>1</v>
      </c>
      <c r="B435" s="224" t="s">
        <v>23</v>
      </c>
      <c r="C435" s="224" t="s">
        <v>20</v>
      </c>
      <c r="D435" s="224">
        <v>2</v>
      </c>
      <c r="E435" s="224" t="s">
        <v>20</v>
      </c>
      <c r="F435" s="232" t="s">
        <v>25</v>
      </c>
      <c r="G435" s="572" t="s">
        <v>129</v>
      </c>
      <c r="H435" s="575"/>
      <c r="I435" s="575"/>
      <c r="J435" s="575"/>
      <c r="K435" s="575"/>
      <c r="L435" s="149" t="s">
        <v>118</v>
      </c>
      <c r="M435" s="221">
        <f>M436</f>
        <v>0</v>
      </c>
      <c r="N435" s="434">
        <f t="shared" ref="N435:O435" si="643">N436</f>
        <v>0</v>
      </c>
      <c r="O435" s="434">
        <f t="shared" si="643"/>
        <v>0</v>
      </c>
      <c r="P435" s="430">
        <f t="shared" si="630"/>
        <v>0</v>
      </c>
      <c r="Q435" s="434">
        <f t="shared" ref="Q435:R435" si="644">Q436</f>
        <v>0</v>
      </c>
      <c r="R435" s="434">
        <f t="shared" si="644"/>
        <v>0</v>
      </c>
      <c r="S435" s="430">
        <f t="shared" si="632"/>
        <v>0</v>
      </c>
      <c r="T435" s="434">
        <f t="shared" ref="T435:U435" si="645">T436</f>
        <v>0</v>
      </c>
      <c r="U435" s="434">
        <f t="shared" si="645"/>
        <v>0</v>
      </c>
      <c r="V435" s="430">
        <f t="shared" si="634"/>
        <v>0</v>
      </c>
      <c r="W435" s="276">
        <f t="shared" si="635"/>
        <v>0</v>
      </c>
      <c r="X435" s="198">
        <f t="shared" si="636"/>
        <v>0</v>
      </c>
      <c r="Y435" s="179"/>
    </row>
    <row r="436" spans="1:25" s="180" customFormat="1" x14ac:dyDescent="0.25">
      <c r="A436" s="350">
        <v>1</v>
      </c>
      <c r="B436" s="224" t="s">
        <v>23</v>
      </c>
      <c r="C436" s="224" t="s">
        <v>20</v>
      </c>
      <c r="D436" s="224">
        <v>2</v>
      </c>
      <c r="E436" s="224" t="s">
        <v>20</v>
      </c>
      <c r="F436" s="232" t="s">
        <v>25</v>
      </c>
      <c r="G436" s="702" t="s">
        <v>119</v>
      </c>
      <c r="H436" s="735"/>
      <c r="I436" s="735"/>
      <c r="J436" s="735"/>
      <c r="K436" s="735"/>
      <c r="L436" s="149" t="s">
        <v>120</v>
      </c>
      <c r="M436" s="221">
        <f>SUM(M437:M440)</f>
        <v>0</v>
      </c>
      <c r="N436" s="434">
        <f t="shared" ref="N436:O436" si="646">SUM(N437:N440)</f>
        <v>0</v>
      </c>
      <c r="O436" s="434">
        <f t="shared" si="646"/>
        <v>0</v>
      </c>
      <c r="P436" s="430">
        <f t="shared" si="630"/>
        <v>0</v>
      </c>
      <c r="Q436" s="434">
        <f t="shared" ref="Q436:R436" si="647">SUM(Q437:Q440)</f>
        <v>0</v>
      </c>
      <c r="R436" s="434">
        <f t="shared" si="647"/>
        <v>0</v>
      </c>
      <c r="S436" s="430">
        <f t="shared" si="632"/>
        <v>0</v>
      </c>
      <c r="T436" s="434">
        <f t="shared" ref="T436:U436" si="648">SUM(T437:T440)</f>
        <v>0</v>
      </c>
      <c r="U436" s="434">
        <f t="shared" si="648"/>
        <v>0</v>
      </c>
      <c r="V436" s="430">
        <f t="shared" si="634"/>
        <v>0</v>
      </c>
      <c r="W436" s="276">
        <f t="shared" si="635"/>
        <v>0</v>
      </c>
      <c r="X436" s="198">
        <f t="shared" si="636"/>
        <v>0</v>
      </c>
      <c r="Y436" s="179"/>
    </row>
    <row r="437" spans="1:25" s="180" customFormat="1" x14ac:dyDescent="0.25">
      <c r="A437" s="273">
        <v>1</v>
      </c>
      <c r="B437" s="144" t="s">
        <v>23</v>
      </c>
      <c r="C437" s="144" t="s">
        <v>20</v>
      </c>
      <c r="D437" s="144">
        <v>2</v>
      </c>
      <c r="E437" s="144" t="s">
        <v>20</v>
      </c>
      <c r="F437" s="274" t="s">
        <v>25</v>
      </c>
      <c r="G437" s="704" t="s">
        <v>308</v>
      </c>
      <c r="H437" s="705"/>
      <c r="I437" s="705"/>
      <c r="J437" s="705"/>
      <c r="K437" s="705"/>
      <c r="L437" s="205" t="s">
        <v>309</v>
      </c>
      <c r="M437" s="222">
        <v>0</v>
      </c>
      <c r="N437" s="440">
        <v>0</v>
      </c>
      <c r="O437" s="440">
        <v>0</v>
      </c>
      <c r="P437" s="430">
        <f t="shared" si="630"/>
        <v>0</v>
      </c>
      <c r="Q437" s="440">
        <v>0</v>
      </c>
      <c r="R437" s="440">
        <v>0</v>
      </c>
      <c r="S437" s="430">
        <f t="shared" si="632"/>
        <v>0</v>
      </c>
      <c r="T437" s="440">
        <v>0</v>
      </c>
      <c r="U437" s="440">
        <v>0</v>
      </c>
      <c r="V437" s="430">
        <f t="shared" si="634"/>
        <v>0</v>
      </c>
      <c r="W437" s="276">
        <f t="shared" si="635"/>
        <v>0</v>
      </c>
      <c r="X437" s="207">
        <f t="shared" si="636"/>
        <v>0</v>
      </c>
      <c r="Y437" s="179"/>
    </row>
    <row r="438" spans="1:25" s="180" customFormat="1" x14ac:dyDescent="0.25">
      <c r="A438" s="273">
        <v>1</v>
      </c>
      <c r="B438" s="144" t="s">
        <v>23</v>
      </c>
      <c r="C438" s="144" t="s">
        <v>20</v>
      </c>
      <c r="D438" s="144">
        <v>2</v>
      </c>
      <c r="E438" s="144" t="s">
        <v>20</v>
      </c>
      <c r="F438" s="274" t="s">
        <v>25</v>
      </c>
      <c r="G438" s="704" t="s">
        <v>310</v>
      </c>
      <c r="H438" s="705"/>
      <c r="I438" s="705"/>
      <c r="J438" s="705"/>
      <c r="K438" s="705"/>
      <c r="L438" s="205" t="s">
        <v>242</v>
      </c>
      <c r="M438" s="222">
        <v>0</v>
      </c>
      <c r="N438" s="440">
        <v>0</v>
      </c>
      <c r="O438" s="440">
        <v>0</v>
      </c>
      <c r="P438" s="430">
        <f t="shared" si="630"/>
        <v>0</v>
      </c>
      <c r="Q438" s="440">
        <v>0</v>
      </c>
      <c r="R438" s="440">
        <v>0</v>
      </c>
      <c r="S438" s="430">
        <f t="shared" si="632"/>
        <v>0</v>
      </c>
      <c r="T438" s="440">
        <v>0</v>
      </c>
      <c r="U438" s="440">
        <v>0</v>
      </c>
      <c r="V438" s="430">
        <f t="shared" si="634"/>
        <v>0</v>
      </c>
      <c r="W438" s="276">
        <f t="shared" si="635"/>
        <v>0</v>
      </c>
      <c r="X438" s="207">
        <f t="shared" si="636"/>
        <v>0</v>
      </c>
      <c r="Y438" s="179"/>
    </row>
    <row r="439" spans="1:25" s="180" customFormat="1" x14ac:dyDescent="0.25">
      <c r="A439" s="273">
        <v>1</v>
      </c>
      <c r="B439" s="144" t="s">
        <v>23</v>
      </c>
      <c r="C439" s="144" t="s">
        <v>20</v>
      </c>
      <c r="D439" s="144">
        <v>2</v>
      </c>
      <c r="E439" s="144" t="s">
        <v>20</v>
      </c>
      <c r="F439" s="274" t="s">
        <v>25</v>
      </c>
      <c r="G439" s="704" t="s">
        <v>311</v>
      </c>
      <c r="H439" s="705"/>
      <c r="I439" s="705"/>
      <c r="J439" s="705"/>
      <c r="K439" s="705"/>
      <c r="L439" s="205" t="s">
        <v>312</v>
      </c>
      <c r="M439" s="222">
        <v>0</v>
      </c>
      <c r="N439" s="440">
        <v>0</v>
      </c>
      <c r="O439" s="440">
        <v>0</v>
      </c>
      <c r="P439" s="430">
        <f t="shared" si="630"/>
        <v>0</v>
      </c>
      <c r="Q439" s="440">
        <v>0</v>
      </c>
      <c r="R439" s="440">
        <v>0</v>
      </c>
      <c r="S439" s="430">
        <f t="shared" si="632"/>
        <v>0</v>
      </c>
      <c r="T439" s="440">
        <v>0</v>
      </c>
      <c r="U439" s="440">
        <v>0</v>
      </c>
      <c r="V439" s="430">
        <f t="shared" si="634"/>
        <v>0</v>
      </c>
      <c r="W439" s="276">
        <f t="shared" si="635"/>
        <v>0</v>
      </c>
      <c r="X439" s="207">
        <f t="shared" si="636"/>
        <v>0</v>
      </c>
      <c r="Y439" s="179"/>
    </row>
    <row r="440" spans="1:25" s="180" customFormat="1" x14ac:dyDescent="0.25">
      <c r="A440" s="273">
        <v>1</v>
      </c>
      <c r="B440" s="144" t="s">
        <v>23</v>
      </c>
      <c r="C440" s="144" t="s">
        <v>20</v>
      </c>
      <c r="D440" s="144">
        <v>2</v>
      </c>
      <c r="E440" s="144" t="s">
        <v>20</v>
      </c>
      <c r="F440" s="274" t="s">
        <v>25</v>
      </c>
      <c r="G440" s="704" t="s">
        <v>335</v>
      </c>
      <c r="H440" s="705"/>
      <c r="I440" s="705"/>
      <c r="J440" s="705"/>
      <c r="K440" s="705"/>
      <c r="L440" s="205" t="s">
        <v>336</v>
      </c>
      <c r="M440" s="222">
        <v>0</v>
      </c>
      <c r="N440" s="440">
        <v>0</v>
      </c>
      <c r="O440" s="440">
        <v>0</v>
      </c>
      <c r="P440" s="430">
        <f t="shared" si="630"/>
        <v>0</v>
      </c>
      <c r="Q440" s="440">
        <v>0</v>
      </c>
      <c r="R440" s="440">
        <v>0</v>
      </c>
      <c r="S440" s="430">
        <f t="shared" si="632"/>
        <v>0</v>
      </c>
      <c r="T440" s="440">
        <v>0</v>
      </c>
      <c r="U440" s="440">
        <v>0</v>
      </c>
      <c r="V440" s="430">
        <f t="shared" si="634"/>
        <v>0</v>
      </c>
      <c r="W440" s="276">
        <f t="shared" si="635"/>
        <v>0</v>
      </c>
      <c r="X440" s="207">
        <f t="shared" si="636"/>
        <v>0</v>
      </c>
      <c r="Y440" s="179"/>
    </row>
    <row r="441" spans="1:25" s="180" customFormat="1" x14ac:dyDescent="0.25">
      <c r="A441" s="273"/>
      <c r="B441" s="144"/>
      <c r="C441" s="144"/>
      <c r="D441" s="144"/>
      <c r="E441" s="144"/>
      <c r="F441" s="274"/>
      <c r="G441" s="574"/>
      <c r="H441" s="585"/>
      <c r="I441" s="585"/>
      <c r="J441" s="585"/>
      <c r="K441" s="585"/>
      <c r="L441" s="205"/>
      <c r="M441" s="222"/>
      <c r="N441" s="440"/>
      <c r="O441" s="440"/>
      <c r="P441" s="440"/>
      <c r="Q441" s="440"/>
      <c r="R441" s="440"/>
      <c r="S441" s="440"/>
      <c r="T441" s="440"/>
      <c r="U441" s="440"/>
      <c r="V441" s="440"/>
      <c r="W441" s="276"/>
      <c r="X441" s="276"/>
      <c r="Y441" s="179"/>
    </row>
    <row r="442" spans="1:25" s="180" customFormat="1" x14ac:dyDescent="0.25">
      <c r="A442" s="350">
        <v>1</v>
      </c>
      <c r="B442" s="224" t="s">
        <v>23</v>
      </c>
      <c r="C442" s="224" t="s">
        <v>20</v>
      </c>
      <c r="D442" s="224">
        <v>2</v>
      </c>
      <c r="E442" s="224" t="s">
        <v>20</v>
      </c>
      <c r="F442" s="232" t="s">
        <v>25</v>
      </c>
      <c r="G442" s="714" t="s">
        <v>248</v>
      </c>
      <c r="H442" s="714"/>
      <c r="I442" s="714"/>
      <c r="J442" s="714"/>
      <c r="K442" s="702"/>
      <c r="L442" s="149" t="s">
        <v>249</v>
      </c>
      <c r="M442" s="221">
        <f>M443</f>
        <v>0</v>
      </c>
      <c r="N442" s="434">
        <f t="shared" ref="N442:O443" si="649">N443</f>
        <v>0</v>
      </c>
      <c r="O442" s="434">
        <f t="shared" si="649"/>
        <v>0</v>
      </c>
      <c r="P442" s="430">
        <f t="shared" ref="P442:P444" si="650">N442+O442</f>
        <v>0</v>
      </c>
      <c r="Q442" s="434">
        <f t="shared" ref="Q442:R443" si="651">Q443</f>
        <v>0</v>
      </c>
      <c r="R442" s="434">
        <f t="shared" si="651"/>
        <v>0</v>
      </c>
      <c r="S442" s="430">
        <f t="shared" ref="S442:S444" si="652">Q442+R442</f>
        <v>0</v>
      </c>
      <c r="T442" s="434">
        <f t="shared" ref="T442:U443" si="653">T443</f>
        <v>0</v>
      </c>
      <c r="U442" s="434">
        <f t="shared" si="653"/>
        <v>0</v>
      </c>
      <c r="V442" s="430">
        <f t="shared" ref="V442:V444" si="654">T442+U442</f>
        <v>0</v>
      </c>
      <c r="W442" s="276">
        <f t="shared" si="635"/>
        <v>0</v>
      </c>
      <c r="X442" s="191">
        <f t="shared" ref="X442:X444" si="655">M442-W442</f>
        <v>0</v>
      </c>
      <c r="Y442" s="179"/>
    </row>
    <row r="443" spans="1:25" s="180" customFormat="1" x14ac:dyDescent="0.25">
      <c r="A443" s="350">
        <v>1</v>
      </c>
      <c r="B443" s="224" t="s">
        <v>23</v>
      </c>
      <c r="C443" s="224" t="s">
        <v>20</v>
      </c>
      <c r="D443" s="224">
        <v>2</v>
      </c>
      <c r="E443" s="224" t="s">
        <v>20</v>
      </c>
      <c r="F443" s="232" t="s">
        <v>25</v>
      </c>
      <c r="G443" s="714" t="s">
        <v>250</v>
      </c>
      <c r="H443" s="714"/>
      <c r="I443" s="714"/>
      <c r="J443" s="714"/>
      <c r="K443" s="702"/>
      <c r="L443" s="149" t="s">
        <v>319</v>
      </c>
      <c r="M443" s="221">
        <f>M444</f>
        <v>0</v>
      </c>
      <c r="N443" s="434">
        <f t="shared" si="649"/>
        <v>0</v>
      </c>
      <c r="O443" s="434">
        <f t="shared" si="649"/>
        <v>0</v>
      </c>
      <c r="P443" s="430">
        <f t="shared" si="650"/>
        <v>0</v>
      </c>
      <c r="Q443" s="434">
        <f t="shared" si="651"/>
        <v>0</v>
      </c>
      <c r="R443" s="434">
        <f t="shared" si="651"/>
        <v>0</v>
      </c>
      <c r="S443" s="430">
        <f t="shared" si="652"/>
        <v>0</v>
      </c>
      <c r="T443" s="434">
        <f t="shared" si="653"/>
        <v>0</v>
      </c>
      <c r="U443" s="434">
        <f t="shared" si="653"/>
        <v>0</v>
      </c>
      <c r="V443" s="430">
        <f t="shared" si="654"/>
        <v>0</v>
      </c>
      <c r="W443" s="276">
        <f t="shared" si="635"/>
        <v>0</v>
      </c>
      <c r="X443" s="191">
        <f t="shared" si="655"/>
        <v>0</v>
      </c>
      <c r="Y443" s="179"/>
    </row>
    <row r="444" spans="1:25" s="180" customFormat="1" x14ac:dyDescent="0.25">
      <c r="A444" s="273">
        <v>1</v>
      </c>
      <c r="B444" s="144" t="s">
        <v>23</v>
      </c>
      <c r="C444" s="144" t="s">
        <v>20</v>
      </c>
      <c r="D444" s="144">
        <v>2</v>
      </c>
      <c r="E444" s="144" t="s">
        <v>20</v>
      </c>
      <c r="F444" s="274" t="s">
        <v>25</v>
      </c>
      <c r="G444" s="717" t="s">
        <v>252</v>
      </c>
      <c r="H444" s="717"/>
      <c r="I444" s="717"/>
      <c r="J444" s="717"/>
      <c r="K444" s="704"/>
      <c r="L444" s="205" t="s">
        <v>329</v>
      </c>
      <c r="M444" s="222">
        <v>0</v>
      </c>
      <c r="N444" s="440"/>
      <c r="O444" s="440"/>
      <c r="P444" s="430">
        <f t="shared" si="650"/>
        <v>0</v>
      </c>
      <c r="Q444" s="440"/>
      <c r="R444" s="440"/>
      <c r="S444" s="430">
        <f t="shared" si="652"/>
        <v>0</v>
      </c>
      <c r="T444" s="440"/>
      <c r="U444" s="440"/>
      <c r="V444" s="430">
        <f t="shared" si="654"/>
        <v>0</v>
      </c>
      <c r="W444" s="276">
        <f t="shared" si="635"/>
        <v>0</v>
      </c>
      <c r="X444" s="191">
        <f t="shared" si="655"/>
        <v>0</v>
      </c>
      <c r="Y444" s="179"/>
    </row>
    <row r="445" spans="1:25" s="180" customFormat="1" x14ac:dyDescent="0.25">
      <c r="A445" s="273"/>
      <c r="B445" s="144"/>
      <c r="C445" s="144"/>
      <c r="D445" s="144"/>
      <c r="E445" s="144"/>
      <c r="F445" s="274"/>
      <c r="G445" s="574"/>
      <c r="H445" s="585"/>
      <c r="I445" s="585"/>
      <c r="J445" s="585"/>
      <c r="K445" s="585"/>
      <c r="L445" s="205"/>
      <c r="M445" s="222"/>
      <c r="N445" s="440"/>
      <c r="O445" s="440"/>
      <c r="P445" s="440"/>
      <c r="Q445" s="440"/>
      <c r="R445" s="440"/>
      <c r="S445" s="440"/>
      <c r="T445" s="440"/>
      <c r="U445" s="440"/>
      <c r="V445" s="440"/>
      <c r="W445" s="276"/>
      <c r="X445" s="276"/>
      <c r="Y445" s="179"/>
    </row>
    <row r="446" spans="1:25" s="180" customFormat="1" ht="22.5" x14ac:dyDescent="0.25">
      <c r="A446" s="299">
        <v>1</v>
      </c>
      <c r="B446" s="225" t="s">
        <v>23</v>
      </c>
      <c r="C446" s="225" t="s">
        <v>20</v>
      </c>
      <c r="D446" s="225">
        <v>2</v>
      </c>
      <c r="E446" s="225" t="s">
        <v>20</v>
      </c>
      <c r="F446" s="300" t="s">
        <v>246</v>
      </c>
      <c r="G446" s="583"/>
      <c r="H446" s="584"/>
      <c r="I446" s="584"/>
      <c r="J446" s="584"/>
      <c r="K446" s="584"/>
      <c r="L446" s="226" t="s">
        <v>337</v>
      </c>
      <c r="M446" s="227">
        <f>M447</f>
        <v>0</v>
      </c>
      <c r="N446" s="446">
        <f t="shared" ref="N446:O449" si="656">N447</f>
        <v>0</v>
      </c>
      <c r="O446" s="446">
        <f t="shared" si="656"/>
        <v>0</v>
      </c>
      <c r="P446" s="447">
        <f t="shared" ref="P446:P513" si="657">N446+O446</f>
        <v>0</v>
      </c>
      <c r="Q446" s="446">
        <f t="shared" ref="Q446:R449" si="658">Q447</f>
        <v>0</v>
      </c>
      <c r="R446" s="446">
        <f t="shared" si="658"/>
        <v>0</v>
      </c>
      <c r="S446" s="447">
        <f t="shared" ref="S446:S453" si="659">Q446+R446</f>
        <v>0</v>
      </c>
      <c r="T446" s="446">
        <f t="shared" ref="T446:U449" si="660">T447</f>
        <v>0</v>
      </c>
      <c r="U446" s="446">
        <f t="shared" si="660"/>
        <v>0</v>
      </c>
      <c r="V446" s="447">
        <f t="shared" ref="V446:V453" si="661">T446+U446</f>
        <v>0</v>
      </c>
      <c r="W446" s="303">
        <f t="shared" si="635"/>
        <v>0</v>
      </c>
      <c r="X446" s="303">
        <f t="shared" ref="X446:X453" si="662">M446-W446</f>
        <v>0</v>
      </c>
      <c r="Y446" s="179"/>
    </row>
    <row r="447" spans="1:25" s="180" customFormat="1" x14ac:dyDescent="0.25">
      <c r="A447" s="338">
        <v>1</v>
      </c>
      <c r="B447" s="339" t="s">
        <v>23</v>
      </c>
      <c r="C447" s="339" t="s">
        <v>20</v>
      </c>
      <c r="D447" s="339">
        <v>2</v>
      </c>
      <c r="E447" s="339" t="s">
        <v>20</v>
      </c>
      <c r="F447" s="142" t="s">
        <v>246</v>
      </c>
      <c r="G447" s="710" t="s">
        <v>107</v>
      </c>
      <c r="H447" s="703"/>
      <c r="I447" s="703"/>
      <c r="J447" s="703"/>
      <c r="K447" s="703"/>
      <c r="L447" s="189" t="s">
        <v>108</v>
      </c>
      <c r="M447" s="190">
        <f>M448</f>
        <v>0</v>
      </c>
      <c r="N447" s="430">
        <f t="shared" si="656"/>
        <v>0</v>
      </c>
      <c r="O447" s="430">
        <f t="shared" si="656"/>
        <v>0</v>
      </c>
      <c r="P447" s="430">
        <f t="shared" si="657"/>
        <v>0</v>
      </c>
      <c r="Q447" s="430">
        <f t="shared" si="658"/>
        <v>0</v>
      </c>
      <c r="R447" s="430">
        <f t="shared" si="658"/>
        <v>0</v>
      </c>
      <c r="S447" s="430">
        <f t="shared" si="659"/>
        <v>0</v>
      </c>
      <c r="T447" s="430">
        <f t="shared" si="660"/>
        <v>0</v>
      </c>
      <c r="U447" s="430">
        <f t="shared" si="660"/>
        <v>0</v>
      </c>
      <c r="V447" s="430">
        <f t="shared" si="661"/>
        <v>0</v>
      </c>
      <c r="W447" s="276">
        <f t="shared" si="635"/>
        <v>0</v>
      </c>
      <c r="X447" s="191">
        <f t="shared" si="662"/>
        <v>0</v>
      </c>
      <c r="Y447" s="179"/>
    </row>
    <row r="448" spans="1:25" s="180" customFormat="1" x14ac:dyDescent="0.25">
      <c r="A448" s="338">
        <v>1</v>
      </c>
      <c r="B448" s="339" t="s">
        <v>23</v>
      </c>
      <c r="C448" s="339" t="s">
        <v>20</v>
      </c>
      <c r="D448" s="339">
        <v>2</v>
      </c>
      <c r="E448" s="339" t="s">
        <v>20</v>
      </c>
      <c r="F448" s="142" t="s">
        <v>246</v>
      </c>
      <c r="G448" s="572" t="s">
        <v>128</v>
      </c>
      <c r="H448" s="575"/>
      <c r="I448" s="575"/>
      <c r="J448" s="575"/>
      <c r="K448" s="575"/>
      <c r="L448" s="149" t="s">
        <v>116</v>
      </c>
      <c r="M448" s="221">
        <f>M449</f>
        <v>0</v>
      </c>
      <c r="N448" s="434">
        <f t="shared" si="656"/>
        <v>0</v>
      </c>
      <c r="O448" s="434">
        <f t="shared" si="656"/>
        <v>0</v>
      </c>
      <c r="P448" s="430">
        <f t="shared" si="657"/>
        <v>0</v>
      </c>
      <c r="Q448" s="434">
        <f t="shared" si="658"/>
        <v>0</v>
      </c>
      <c r="R448" s="434">
        <f t="shared" si="658"/>
        <v>0</v>
      </c>
      <c r="S448" s="430">
        <f t="shared" si="659"/>
        <v>0</v>
      </c>
      <c r="T448" s="434">
        <f t="shared" si="660"/>
        <v>0</v>
      </c>
      <c r="U448" s="434">
        <f t="shared" si="660"/>
        <v>0</v>
      </c>
      <c r="V448" s="430">
        <f t="shared" si="661"/>
        <v>0</v>
      </c>
      <c r="W448" s="276">
        <f t="shared" si="635"/>
        <v>0</v>
      </c>
      <c r="X448" s="191">
        <f t="shared" si="662"/>
        <v>0</v>
      </c>
      <c r="Y448" s="179"/>
    </row>
    <row r="449" spans="1:25" s="180" customFormat="1" x14ac:dyDescent="0.25">
      <c r="A449" s="338">
        <v>1</v>
      </c>
      <c r="B449" s="339" t="s">
        <v>23</v>
      </c>
      <c r="C449" s="339" t="s">
        <v>20</v>
      </c>
      <c r="D449" s="339">
        <v>2</v>
      </c>
      <c r="E449" s="339" t="s">
        <v>20</v>
      </c>
      <c r="F449" s="142" t="s">
        <v>246</v>
      </c>
      <c r="G449" s="572" t="s">
        <v>129</v>
      </c>
      <c r="H449" s="575"/>
      <c r="I449" s="575"/>
      <c r="J449" s="575"/>
      <c r="K449" s="575"/>
      <c r="L449" s="149" t="s">
        <v>118</v>
      </c>
      <c r="M449" s="221">
        <f>M450</f>
        <v>0</v>
      </c>
      <c r="N449" s="434">
        <f t="shared" si="656"/>
        <v>0</v>
      </c>
      <c r="O449" s="434">
        <f t="shared" si="656"/>
        <v>0</v>
      </c>
      <c r="P449" s="430">
        <f t="shared" si="657"/>
        <v>0</v>
      </c>
      <c r="Q449" s="434">
        <f t="shared" si="658"/>
        <v>0</v>
      </c>
      <c r="R449" s="434">
        <f t="shared" si="658"/>
        <v>0</v>
      </c>
      <c r="S449" s="430">
        <f t="shared" si="659"/>
        <v>0</v>
      </c>
      <c r="T449" s="434">
        <f t="shared" si="660"/>
        <v>0</v>
      </c>
      <c r="U449" s="434">
        <f t="shared" si="660"/>
        <v>0</v>
      </c>
      <c r="V449" s="430">
        <f t="shared" si="661"/>
        <v>0</v>
      </c>
      <c r="W449" s="276">
        <f t="shared" si="635"/>
        <v>0</v>
      </c>
      <c r="X449" s="191">
        <f t="shared" si="662"/>
        <v>0</v>
      </c>
      <c r="Y449" s="179"/>
    </row>
    <row r="450" spans="1:25" s="180" customFormat="1" x14ac:dyDescent="0.25">
      <c r="A450" s="338">
        <v>1</v>
      </c>
      <c r="B450" s="339" t="s">
        <v>23</v>
      </c>
      <c r="C450" s="339" t="s">
        <v>20</v>
      </c>
      <c r="D450" s="339">
        <v>2</v>
      </c>
      <c r="E450" s="339" t="s">
        <v>20</v>
      </c>
      <c r="F450" s="142" t="s">
        <v>246</v>
      </c>
      <c r="G450" s="702" t="s">
        <v>119</v>
      </c>
      <c r="H450" s="735"/>
      <c r="I450" s="735"/>
      <c r="J450" s="735"/>
      <c r="K450" s="735"/>
      <c r="L450" s="149" t="s">
        <v>120</v>
      </c>
      <c r="M450" s="221">
        <f>SUM(M451:M453)</f>
        <v>0</v>
      </c>
      <c r="N450" s="434">
        <f t="shared" ref="N450:O450" si="663">SUM(N451:N453)</f>
        <v>0</v>
      </c>
      <c r="O450" s="434">
        <f t="shared" si="663"/>
        <v>0</v>
      </c>
      <c r="P450" s="430">
        <f t="shared" si="657"/>
        <v>0</v>
      </c>
      <c r="Q450" s="434">
        <f t="shared" ref="Q450:R450" si="664">SUM(Q451:Q453)</f>
        <v>0</v>
      </c>
      <c r="R450" s="434">
        <f t="shared" si="664"/>
        <v>0</v>
      </c>
      <c r="S450" s="430">
        <f t="shared" si="659"/>
        <v>0</v>
      </c>
      <c r="T450" s="434">
        <f t="shared" ref="T450:U450" si="665">SUM(T451:T453)</f>
        <v>0</v>
      </c>
      <c r="U450" s="434">
        <f t="shared" si="665"/>
        <v>0</v>
      </c>
      <c r="V450" s="430">
        <f t="shared" si="661"/>
        <v>0</v>
      </c>
      <c r="W450" s="276">
        <f t="shared" si="635"/>
        <v>0</v>
      </c>
      <c r="X450" s="191">
        <f t="shared" si="662"/>
        <v>0</v>
      </c>
      <c r="Y450" s="179"/>
    </row>
    <row r="451" spans="1:25" s="180" customFormat="1" x14ac:dyDescent="0.25">
      <c r="A451" s="630">
        <v>1</v>
      </c>
      <c r="B451" s="631" t="s">
        <v>23</v>
      </c>
      <c r="C451" s="631" t="s">
        <v>20</v>
      </c>
      <c r="D451" s="631">
        <v>2</v>
      </c>
      <c r="E451" s="631" t="s">
        <v>20</v>
      </c>
      <c r="F451" s="632" t="s">
        <v>246</v>
      </c>
      <c r="G451" s="704" t="s">
        <v>308</v>
      </c>
      <c r="H451" s="705"/>
      <c r="I451" s="705"/>
      <c r="J451" s="705"/>
      <c r="K451" s="705"/>
      <c r="L451" s="205" t="s">
        <v>309</v>
      </c>
      <c r="M451" s="222">
        <v>0</v>
      </c>
      <c r="N451" s="436">
        <v>0</v>
      </c>
      <c r="O451" s="436">
        <v>0</v>
      </c>
      <c r="P451" s="443">
        <f t="shared" si="657"/>
        <v>0</v>
      </c>
      <c r="Q451" s="436">
        <v>0</v>
      </c>
      <c r="R451" s="436">
        <v>0</v>
      </c>
      <c r="S451" s="443">
        <f t="shared" si="659"/>
        <v>0</v>
      </c>
      <c r="T451" s="436">
        <v>0</v>
      </c>
      <c r="U451" s="436">
        <v>0</v>
      </c>
      <c r="V451" s="443">
        <f t="shared" si="661"/>
        <v>0</v>
      </c>
      <c r="W451" s="633">
        <f t="shared" si="635"/>
        <v>0</v>
      </c>
      <c r="X451" s="199">
        <f t="shared" si="662"/>
        <v>0</v>
      </c>
      <c r="Y451" s="179"/>
    </row>
    <row r="452" spans="1:25" s="180" customFormat="1" x14ac:dyDescent="0.25">
      <c r="A452" s="630">
        <v>1</v>
      </c>
      <c r="B452" s="631" t="s">
        <v>23</v>
      </c>
      <c r="C452" s="631" t="s">
        <v>20</v>
      </c>
      <c r="D452" s="631">
        <v>2</v>
      </c>
      <c r="E452" s="631" t="s">
        <v>20</v>
      </c>
      <c r="F452" s="632" t="s">
        <v>246</v>
      </c>
      <c r="G452" s="704" t="s">
        <v>310</v>
      </c>
      <c r="H452" s="705"/>
      <c r="I452" s="705"/>
      <c r="J452" s="705"/>
      <c r="K452" s="705"/>
      <c r="L452" s="205" t="s">
        <v>242</v>
      </c>
      <c r="M452" s="222">
        <v>0</v>
      </c>
      <c r="N452" s="436">
        <v>0</v>
      </c>
      <c r="O452" s="436">
        <v>0</v>
      </c>
      <c r="P452" s="443">
        <f t="shared" si="657"/>
        <v>0</v>
      </c>
      <c r="Q452" s="436">
        <v>0</v>
      </c>
      <c r="R452" s="436">
        <v>0</v>
      </c>
      <c r="S452" s="443">
        <f t="shared" si="659"/>
        <v>0</v>
      </c>
      <c r="T452" s="436">
        <v>0</v>
      </c>
      <c r="U452" s="436">
        <v>0</v>
      </c>
      <c r="V452" s="443">
        <f t="shared" si="661"/>
        <v>0</v>
      </c>
      <c r="W452" s="633">
        <f t="shared" si="635"/>
        <v>0</v>
      </c>
      <c r="X452" s="199">
        <f t="shared" si="662"/>
        <v>0</v>
      </c>
      <c r="Y452" s="179"/>
    </row>
    <row r="453" spans="1:25" s="180" customFormat="1" x14ac:dyDescent="0.25">
      <c r="A453" s="630">
        <v>1</v>
      </c>
      <c r="B453" s="631" t="s">
        <v>23</v>
      </c>
      <c r="C453" s="631" t="s">
        <v>20</v>
      </c>
      <c r="D453" s="631">
        <v>2</v>
      </c>
      <c r="E453" s="631" t="s">
        <v>20</v>
      </c>
      <c r="F453" s="632" t="s">
        <v>246</v>
      </c>
      <c r="G453" s="704" t="s">
        <v>335</v>
      </c>
      <c r="H453" s="705"/>
      <c r="I453" s="705"/>
      <c r="J453" s="705"/>
      <c r="K453" s="705"/>
      <c r="L453" s="205" t="s">
        <v>336</v>
      </c>
      <c r="M453" s="222">
        <v>0</v>
      </c>
      <c r="N453" s="436">
        <v>0</v>
      </c>
      <c r="O453" s="436">
        <v>0</v>
      </c>
      <c r="P453" s="443">
        <f t="shared" si="657"/>
        <v>0</v>
      </c>
      <c r="Q453" s="436">
        <v>0</v>
      </c>
      <c r="R453" s="436">
        <v>0</v>
      </c>
      <c r="S453" s="443">
        <f t="shared" si="659"/>
        <v>0</v>
      </c>
      <c r="T453" s="436">
        <v>0</v>
      </c>
      <c r="U453" s="436">
        <v>0</v>
      </c>
      <c r="V453" s="443">
        <f t="shared" si="661"/>
        <v>0</v>
      </c>
      <c r="W453" s="633">
        <f t="shared" si="635"/>
        <v>0</v>
      </c>
      <c r="X453" s="199">
        <f t="shared" si="662"/>
        <v>0</v>
      </c>
      <c r="Y453" s="179"/>
    </row>
    <row r="454" spans="1:25" s="180" customFormat="1" x14ac:dyDescent="0.25">
      <c r="A454" s="296"/>
      <c r="B454" s="351"/>
      <c r="C454" s="351"/>
      <c r="D454" s="351"/>
      <c r="E454" s="351"/>
      <c r="F454" s="262"/>
      <c r="G454" s="574"/>
      <c r="H454" s="580"/>
      <c r="I454" s="580"/>
      <c r="J454" s="580"/>
      <c r="K454" s="580"/>
      <c r="L454" s="205"/>
      <c r="M454" s="222"/>
      <c r="N454" s="440"/>
      <c r="O454" s="440"/>
      <c r="P454" s="440"/>
      <c r="Q454" s="440"/>
      <c r="R454" s="440"/>
      <c r="S454" s="440"/>
      <c r="T454" s="440"/>
      <c r="U454" s="440"/>
      <c r="V454" s="440"/>
      <c r="W454" s="276"/>
      <c r="X454" s="276"/>
      <c r="Y454" s="179"/>
    </row>
    <row r="455" spans="1:25" s="159" customFormat="1" x14ac:dyDescent="0.25">
      <c r="A455" s="299">
        <v>1</v>
      </c>
      <c r="B455" s="225" t="s">
        <v>23</v>
      </c>
      <c r="C455" s="225" t="s">
        <v>20</v>
      </c>
      <c r="D455" s="225">
        <v>2</v>
      </c>
      <c r="E455" s="225" t="s">
        <v>20</v>
      </c>
      <c r="F455" s="300">
        <v>11</v>
      </c>
      <c r="G455" s="774" t="s">
        <v>23</v>
      </c>
      <c r="H455" s="775"/>
      <c r="I455" s="775"/>
      <c r="J455" s="775"/>
      <c r="K455" s="775"/>
      <c r="L455" s="352" t="s">
        <v>338</v>
      </c>
      <c r="M455" s="514">
        <f>M456+M477</f>
        <v>39696000</v>
      </c>
      <c r="N455" s="446">
        <f t="shared" ref="N455:O455" si="666">N456+N477</f>
        <v>0</v>
      </c>
      <c r="O455" s="446">
        <f t="shared" si="666"/>
        <v>0</v>
      </c>
      <c r="P455" s="447">
        <f t="shared" si="657"/>
        <v>0</v>
      </c>
      <c r="Q455" s="446">
        <f t="shared" ref="Q455:R455" si="667">Q456+Q477</f>
        <v>0</v>
      </c>
      <c r="R455" s="446">
        <f t="shared" si="667"/>
        <v>0</v>
      </c>
      <c r="S455" s="447">
        <f t="shared" ref="S455:S465" si="668">Q455+R455</f>
        <v>0</v>
      </c>
      <c r="T455" s="446">
        <f t="shared" ref="T455:U455" si="669">T456+T477</f>
        <v>0</v>
      </c>
      <c r="U455" s="446">
        <f t="shared" si="669"/>
        <v>0</v>
      </c>
      <c r="V455" s="447">
        <f t="shared" ref="V455:V465" si="670">T455+U455</f>
        <v>0</v>
      </c>
      <c r="W455" s="303">
        <f t="shared" si="635"/>
        <v>0</v>
      </c>
      <c r="X455" s="303">
        <f t="shared" si="636"/>
        <v>39696000</v>
      </c>
      <c r="Y455" s="158"/>
    </row>
    <row r="456" spans="1:25" s="201" customFormat="1" x14ac:dyDescent="0.25">
      <c r="A456" s="187">
        <v>1</v>
      </c>
      <c r="B456" s="188" t="s">
        <v>23</v>
      </c>
      <c r="C456" s="188" t="s">
        <v>20</v>
      </c>
      <c r="D456" s="188">
        <v>2</v>
      </c>
      <c r="E456" s="188" t="s">
        <v>20</v>
      </c>
      <c r="F456" s="235">
        <v>11</v>
      </c>
      <c r="G456" s="710" t="s">
        <v>107</v>
      </c>
      <c r="H456" s="703"/>
      <c r="I456" s="703"/>
      <c r="J456" s="703"/>
      <c r="K456" s="703"/>
      <c r="L456" s="189" t="s">
        <v>108</v>
      </c>
      <c r="M456" s="190">
        <f>M457</f>
        <v>39696000</v>
      </c>
      <c r="N456" s="430">
        <f t="shared" ref="N456:O456" si="671">N457</f>
        <v>0</v>
      </c>
      <c r="O456" s="430">
        <f t="shared" si="671"/>
        <v>0</v>
      </c>
      <c r="P456" s="430">
        <f t="shared" si="657"/>
        <v>0</v>
      </c>
      <c r="Q456" s="430">
        <f t="shared" ref="Q456:R456" si="672">Q457</f>
        <v>0</v>
      </c>
      <c r="R456" s="430">
        <f t="shared" si="672"/>
        <v>0</v>
      </c>
      <c r="S456" s="430">
        <f t="shared" si="668"/>
        <v>0</v>
      </c>
      <c r="T456" s="430">
        <f t="shared" ref="T456:U456" si="673">T457</f>
        <v>0</v>
      </c>
      <c r="U456" s="430">
        <f t="shared" si="673"/>
        <v>0</v>
      </c>
      <c r="V456" s="430">
        <f t="shared" si="670"/>
        <v>0</v>
      </c>
      <c r="W456" s="191">
        <f t="shared" si="635"/>
        <v>0</v>
      </c>
      <c r="X456" s="191">
        <f t="shared" si="636"/>
        <v>39696000</v>
      </c>
      <c r="Y456" s="200"/>
    </row>
    <row r="457" spans="1:25" s="121" customFormat="1" x14ac:dyDescent="0.25">
      <c r="A457" s="187">
        <v>1</v>
      </c>
      <c r="B457" s="188" t="s">
        <v>23</v>
      </c>
      <c r="C457" s="188" t="s">
        <v>20</v>
      </c>
      <c r="D457" s="188">
        <v>2</v>
      </c>
      <c r="E457" s="188" t="s">
        <v>20</v>
      </c>
      <c r="F457" s="235">
        <v>11</v>
      </c>
      <c r="G457" s="572" t="s">
        <v>128</v>
      </c>
      <c r="H457" s="575"/>
      <c r="I457" s="575"/>
      <c r="J457" s="575"/>
      <c r="K457" s="575"/>
      <c r="L457" s="149" t="s">
        <v>116</v>
      </c>
      <c r="M457" s="190">
        <f>M458+M472+M467</f>
        <v>39696000</v>
      </c>
      <c r="N457" s="430">
        <f t="shared" ref="N457:O457" si="674">N458+N472+N467</f>
        <v>0</v>
      </c>
      <c r="O457" s="430">
        <f t="shared" si="674"/>
        <v>0</v>
      </c>
      <c r="P457" s="430">
        <f t="shared" si="657"/>
        <v>0</v>
      </c>
      <c r="Q457" s="430">
        <f t="shared" ref="Q457:R457" si="675">Q458+Q472+Q467</f>
        <v>0</v>
      </c>
      <c r="R457" s="430">
        <f t="shared" si="675"/>
        <v>0</v>
      </c>
      <c r="S457" s="430">
        <f t="shared" si="668"/>
        <v>0</v>
      </c>
      <c r="T457" s="430">
        <f t="shared" ref="T457:U457" si="676">T458+T472+T467</f>
        <v>0</v>
      </c>
      <c r="U457" s="430">
        <f t="shared" si="676"/>
        <v>0</v>
      </c>
      <c r="V457" s="430">
        <f t="shared" si="670"/>
        <v>0</v>
      </c>
      <c r="W457" s="191">
        <f t="shared" si="635"/>
        <v>0</v>
      </c>
      <c r="X457" s="191">
        <f t="shared" si="636"/>
        <v>39696000</v>
      </c>
      <c r="Y457" s="130"/>
    </row>
    <row r="458" spans="1:25" s="121" customFormat="1" x14ac:dyDescent="0.25">
      <c r="A458" s="187">
        <v>1</v>
      </c>
      <c r="B458" s="188" t="s">
        <v>23</v>
      </c>
      <c r="C458" s="188" t="s">
        <v>20</v>
      </c>
      <c r="D458" s="188">
        <v>2</v>
      </c>
      <c r="E458" s="188" t="s">
        <v>20</v>
      </c>
      <c r="F458" s="235">
        <v>11</v>
      </c>
      <c r="G458" s="572" t="s">
        <v>129</v>
      </c>
      <c r="H458" s="575"/>
      <c r="I458" s="575"/>
      <c r="J458" s="575"/>
      <c r="K458" s="575"/>
      <c r="L458" s="149" t="s">
        <v>118</v>
      </c>
      <c r="M458" s="221">
        <f>M459</f>
        <v>3696000</v>
      </c>
      <c r="N458" s="434">
        <f t="shared" ref="N458:O458" si="677">N459</f>
        <v>0</v>
      </c>
      <c r="O458" s="434">
        <f t="shared" si="677"/>
        <v>0</v>
      </c>
      <c r="P458" s="430">
        <f t="shared" si="657"/>
        <v>0</v>
      </c>
      <c r="Q458" s="434">
        <f t="shared" ref="Q458:R458" si="678">Q459</f>
        <v>0</v>
      </c>
      <c r="R458" s="434">
        <f t="shared" si="678"/>
        <v>0</v>
      </c>
      <c r="S458" s="430">
        <f t="shared" si="668"/>
        <v>0</v>
      </c>
      <c r="T458" s="434">
        <f t="shared" ref="T458:U458" si="679">T459</f>
        <v>0</v>
      </c>
      <c r="U458" s="434">
        <f t="shared" si="679"/>
        <v>0</v>
      </c>
      <c r="V458" s="430">
        <f t="shared" si="670"/>
        <v>0</v>
      </c>
      <c r="W458" s="191">
        <f t="shared" si="635"/>
        <v>0</v>
      </c>
      <c r="X458" s="191">
        <f t="shared" si="636"/>
        <v>3696000</v>
      </c>
      <c r="Y458" s="130"/>
    </row>
    <row r="459" spans="1:25" s="121" customFormat="1" x14ac:dyDescent="0.25">
      <c r="A459" s="187">
        <v>1</v>
      </c>
      <c r="B459" s="188" t="s">
        <v>23</v>
      </c>
      <c r="C459" s="188" t="s">
        <v>20</v>
      </c>
      <c r="D459" s="188">
        <v>2</v>
      </c>
      <c r="E459" s="188" t="s">
        <v>20</v>
      </c>
      <c r="F459" s="235">
        <v>11</v>
      </c>
      <c r="G459" s="702" t="s">
        <v>119</v>
      </c>
      <c r="H459" s="735"/>
      <c r="I459" s="735"/>
      <c r="J459" s="735"/>
      <c r="K459" s="735"/>
      <c r="L459" s="149" t="s">
        <v>120</v>
      </c>
      <c r="M459" s="221">
        <f>SUM(M460:M465)</f>
        <v>3696000</v>
      </c>
      <c r="N459" s="434">
        <f t="shared" ref="N459:O459" si="680">SUM(N460:N465)</f>
        <v>0</v>
      </c>
      <c r="O459" s="434">
        <f t="shared" si="680"/>
        <v>0</v>
      </c>
      <c r="P459" s="430">
        <f t="shared" si="657"/>
        <v>0</v>
      </c>
      <c r="Q459" s="434">
        <f t="shared" ref="Q459:R459" si="681">SUM(Q460:Q465)</f>
        <v>0</v>
      </c>
      <c r="R459" s="434">
        <f t="shared" si="681"/>
        <v>0</v>
      </c>
      <c r="S459" s="430">
        <f t="shared" si="668"/>
        <v>0</v>
      </c>
      <c r="T459" s="434">
        <f t="shared" ref="T459:U459" si="682">SUM(T460:T465)</f>
        <v>0</v>
      </c>
      <c r="U459" s="434">
        <f t="shared" si="682"/>
        <v>0</v>
      </c>
      <c r="V459" s="430">
        <f t="shared" si="670"/>
        <v>0</v>
      </c>
      <c r="W459" s="191">
        <f t="shared" si="635"/>
        <v>0</v>
      </c>
      <c r="X459" s="191">
        <f t="shared" si="636"/>
        <v>3696000</v>
      </c>
      <c r="Y459" s="130"/>
    </row>
    <row r="460" spans="1:25" s="626" customFormat="1" x14ac:dyDescent="0.25">
      <c r="A460" s="195">
        <v>1</v>
      </c>
      <c r="B460" s="625" t="s">
        <v>23</v>
      </c>
      <c r="C460" s="625" t="s">
        <v>20</v>
      </c>
      <c r="D460" s="625">
        <v>2</v>
      </c>
      <c r="E460" s="625" t="s">
        <v>20</v>
      </c>
      <c r="F460" s="244">
        <v>11</v>
      </c>
      <c r="G460" s="704" t="s">
        <v>308</v>
      </c>
      <c r="H460" s="705"/>
      <c r="I460" s="705"/>
      <c r="J460" s="705"/>
      <c r="K460" s="705"/>
      <c r="L460" s="205" t="s">
        <v>309</v>
      </c>
      <c r="M460" s="222">
        <v>0</v>
      </c>
      <c r="N460" s="443">
        <f t="shared" ref="N460:U462" si="683">N461</f>
        <v>0</v>
      </c>
      <c r="O460" s="443">
        <f t="shared" si="683"/>
        <v>0</v>
      </c>
      <c r="P460" s="443">
        <f t="shared" si="657"/>
        <v>0</v>
      </c>
      <c r="Q460" s="443">
        <f t="shared" si="683"/>
        <v>0</v>
      </c>
      <c r="R460" s="443">
        <f t="shared" si="683"/>
        <v>0</v>
      </c>
      <c r="S460" s="443">
        <f t="shared" si="668"/>
        <v>0</v>
      </c>
      <c r="T460" s="443">
        <f t="shared" si="683"/>
        <v>0</v>
      </c>
      <c r="U460" s="443">
        <f t="shared" si="683"/>
        <v>0</v>
      </c>
      <c r="V460" s="443">
        <f t="shared" si="670"/>
        <v>0</v>
      </c>
      <c r="W460" s="199">
        <f t="shared" si="635"/>
        <v>0</v>
      </c>
      <c r="X460" s="199">
        <f t="shared" si="636"/>
        <v>0</v>
      </c>
      <c r="Y460" s="247"/>
    </row>
    <row r="461" spans="1:25" s="626" customFormat="1" x14ac:dyDescent="0.25">
      <c r="A461" s="195">
        <v>1</v>
      </c>
      <c r="B461" s="625" t="s">
        <v>23</v>
      </c>
      <c r="C461" s="625" t="s">
        <v>20</v>
      </c>
      <c r="D461" s="625">
        <v>2</v>
      </c>
      <c r="E461" s="625" t="s">
        <v>20</v>
      </c>
      <c r="F461" s="244">
        <v>11</v>
      </c>
      <c r="G461" s="704" t="s">
        <v>339</v>
      </c>
      <c r="H461" s="705"/>
      <c r="I461" s="705"/>
      <c r="J461" s="705"/>
      <c r="K461" s="705"/>
      <c r="L461" s="205" t="s">
        <v>340</v>
      </c>
      <c r="M461" s="222">
        <v>3696000</v>
      </c>
      <c r="N461" s="443">
        <f t="shared" si="683"/>
        <v>0</v>
      </c>
      <c r="O461" s="443">
        <f t="shared" si="683"/>
        <v>0</v>
      </c>
      <c r="P461" s="443">
        <f t="shared" si="657"/>
        <v>0</v>
      </c>
      <c r="Q461" s="443">
        <f t="shared" si="683"/>
        <v>0</v>
      </c>
      <c r="R461" s="443">
        <f t="shared" si="683"/>
        <v>0</v>
      </c>
      <c r="S461" s="443">
        <f t="shared" si="668"/>
        <v>0</v>
      </c>
      <c r="T461" s="443">
        <f t="shared" si="683"/>
        <v>0</v>
      </c>
      <c r="U461" s="443">
        <f t="shared" si="683"/>
        <v>0</v>
      </c>
      <c r="V461" s="443">
        <f t="shared" si="670"/>
        <v>0</v>
      </c>
      <c r="W461" s="199">
        <f t="shared" si="635"/>
        <v>0</v>
      </c>
      <c r="X461" s="199">
        <f t="shared" si="636"/>
        <v>3696000</v>
      </c>
      <c r="Y461" s="247"/>
    </row>
    <row r="462" spans="1:25" s="626" customFormat="1" x14ac:dyDescent="0.25">
      <c r="A462" s="195">
        <v>1</v>
      </c>
      <c r="B462" s="625" t="s">
        <v>23</v>
      </c>
      <c r="C462" s="625" t="s">
        <v>20</v>
      </c>
      <c r="D462" s="625">
        <v>2</v>
      </c>
      <c r="E462" s="625" t="s">
        <v>20</v>
      </c>
      <c r="F462" s="244">
        <v>11</v>
      </c>
      <c r="G462" s="704" t="s">
        <v>310</v>
      </c>
      <c r="H462" s="705"/>
      <c r="I462" s="705"/>
      <c r="J462" s="705"/>
      <c r="K462" s="705"/>
      <c r="L462" s="205" t="s">
        <v>202</v>
      </c>
      <c r="M462" s="222">
        <v>0</v>
      </c>
      <c r="N462" s="443">
        <f t="shared" si="683"/>
        <v>0</v>
      </c>
      <c r="O462" s="443">
        <f t="shared" si="683"/>
        <v>0</v>
      </c>
      <c r="P462" s="443">
        <f t="shared" si="657"/>
        <v>0</v>
      </c>
      <c r="Q462" s="443">
        <f t="shared" si="683"/>
        <v>0</v>
      </c>
      <c r="R462" s="443">
        <f t="shared" si="683"/>
        <v>0</v>
      </c>
      <c r="S462" s="443">
        <f t="shared" si="668"/>
        <v>0</v>
      </c>
      <c r="T462" s="443">
        <f t="shared" si="683"/>
        <v>0</v>
      </c>
      <c r="U462" s="443">
        <f t="shared" si="683"/>
        <v>0</v>
      </c>
      <c r="V462" s="443">
        <f t="shared" si="670"/>
        <v>0</v>
      </c>
      <c r="W462" s="199">
        <f t="shared" si="635"/>
        <v>0</v>
      </c>
      <c r="X462" s="199">
        <f t="shared" si="636"/>
        <v>0</v>
      </c>
      <c r="Y462" s="247"/>
    </row>
    <row r="463" spans="1:25" s="626" customFormat="1" x14ac:dyDescent="0.25">
      <c r="A463" s="195">
        <v>1</v>
      </c>
      <c r="B463" s="625" t="s">
        <v>23</v>
      </c>
      <c r="C463" s="625" t="s">
        <v>20</v>
      </c>
      <c r="D463" s="625">
        <v>2</v>
      </c>
      <c r="E463" s="625" t="s">
        <v>20</v>
      </c>
      <c r="F463" s="244">
        <v>11</v>
      </c>
      <c r="G463" s="704" t="s">
        <v>311</v>
      </c>
      <c r="H463" s="705"/>
      <c r="I463" s="705"/>
      <c r="J463" s="705"/>
      <c r="K463" s="705"/>
      <c r="L463" s="205" t="s">
        <v>341</v>
      </c>
      <c r="M463" s="222">
        <v>0</v>
      </c>
      <c r="N463" s="443">
        <f>N466</f>
        <v>0</v>
      </c>
      <c r="O463" s="443">
        <f>O466</f>
        <v>0</v>
      </c>
      <c r="P463" s="443">
        <f t="shared" si="657"/>
        <v>0</v>
      </c>
      <c r="Q463" s="443">
        <f>Q466</f>
        <v>0</v>
      </c>
      <c r="R463" s="443">
        <f>R466</f>
        <v>0</v>
      </c>
      <c r="S463" s="443">
        <f t="shared" si="668"/>
        <v>0</v>
      </c>
      <c r="T463" s="443">
        <f>T466</f>
        <v>0</v>
      </c>
      <c r="U463" s="443">
        <f>U466</f>
        <v>0</v>
      </c>
      <c r="V463" s="443">
        <f t="shared" si="670"/>
        <v>0</v>
      </c>
      <c r="W463" s="633">
        <f t="shared" si="635"/>
        <v>0</v>
      </c>
      <c r="X463" s="199">
        <f t="shared" si="636"/>
        <v>0</v>
      </c>
      <c r="Y463" s="247"/>
    </row>
    <row r="464" spans="1:25" s="626" customFormat="1" x14ac:dyDescent="0.25">
      <c r="A464" s="195">
        <v>1</v>
      </c>
      <c r="B464" s="625" t="s">
        <v>23</v>
      </c>
      <c r="C464" s="625" t="s">
        <v>20</v>
      </c>
      <c r="D464" s="625">
        <v>2</v>
      </c>
      <c r="E464" s="625" t="s">
        <v>20</v>
      </c>
      <c r="F464" s="244">
        <v>11</v>
      </c>
      <c r="G464" s="704" t="s">
        <v>335</v>
      </c>
      <c r="H464" s="705"/>
      <c r="I464" s="705"/>
      <c r="J464" s="705"/>
      <c r="K464" s="705"/>
      <c r="L464" s="205" t="s">
        <v>336</v>
      </c>
      <c r="M464" s="222">
        <v>0</v>
      </c>
      <c r="N464" s="443">
        <v>0</v>
      </c>
      <c r="O464" s="443">
        <v>0</v>
      </c>
      <c r="P464" s="443">
        <f t="shared" si="657"/>
        <v>0</v>
      </c>
      <c r="Q464" s="443">
        <v>0</v>
      </c>
      <c r="R464" s="443">
        <v>0</v>
      </c>
      <c r="S464" s="443">
        <f t="shared" si="668"/>
        <v>0</v>
      </c>
      <c r="T464" s="443">
        <v>0</v>
      </c>
      <c r="U464" s="443">
        <v>0</v>
      </c>
      <c r="V464" s="443">
        <f t="shared" si="670"/>
        <v>0</v>
      </c>
      <c r="W464" s="633">
        <f t="shared" si="635"/>
        <v>0</v>
      </c>
      <c r="X464" s="199">
        <f t="shared" si="636"/>
        <v>0</v>
      </c>
      <c r="Y464" s="247"/>
    </row>
    <row r="465" spans="1:25" s="626" customFormat="1" x14ac:dyDescent="0.25">
      <c r="A465" s="195">
        <v>1</v>
      </c>
      <c r="B465" s="625" t="s">
        <v>23</v>
      </c>
      <c r="C465" s="625" t="s">
        <v>20</v>
      </c>
      <c r="D465" s="625">
        <v>2</v>
      </c>
      <c r="E465" s="625" t="s">
        <v>20</v>
      </c>
      <c r="F465" s="244">
        <v>11</v>
      </c>
      <c r="G465" s="704" t="s">
        <v>315</v>
      </c>
      <c r="H465" s="705"/>
      <c r="I465" s="705"/>
      <c r="J465" s="705"/>
      <c r="K465" s="705"/>
      <c r="L465" s="205" t="s">
        <v>342</v>
      </c>
      <c r="M465" s="222">
        <v>0</v>
      </c>
      <c r="N465" s="443">
        <v>0</v>
      </c>
      <c r="O465" s="443">
        <v>0</v>
      </c>
      <c r="P465" s="443">
        <f t="shared" si="657"/>
        <v>0</v>
      </c>
      <c r="Q465" s="443">
        <v>0</v>
      </c>
      <c r="R465" s="443">
        <v>0</v>
      </c>
      <c r="S465" s="443">
        <f t="shared" si="668"/>
        <v>0</v>
      </c>
      <c r="T465" s="443">
        <v>0</v>
      </c>
      <c r="U465" s="443">
        <v>0</v>
      </c>
      <c r="V465" s="443">
        <f t="shared" si="670"/>
        <v>0</v>
      </c>
      <c r="W465" s="633">
        <f t="shared" si="635"/>
        <v>0</v>
      </c>
      <c r="X465" s="199">
        <f t="shared" si="636"/>
        <v>0</v>
      </c>
      <c r="Y465" s="247"/>
    </row>
    <row r="466" spans="1:25" s="121" customFormat="1" x14ac:dyDescent="0.25">
      <c r="A466" s="189"/>
      <c r="B466" s="196"/>
      <c r="C466" s="196"/>
      <c r="D466" s="196"/>
      <c r="E466" s="196"/>
      <c r="F466" s="187"/>
      <c r="G466" s="768"/>
      <c r="H466" s="769"/>
      <c r="I466" s="769"/>
      <c r="J466" s="769"/>
      <c r="K466" s="769"/>
      <c r="L466" s="205"/>
      <c r="M466" s="222"/>
      <c r="N466" s="443"/>
      <c r="O466" s="443"/>
      <c r="P466" s="443"/>
      <c r="Q466" s="443"/>
      <c r="R466" s="443"/>
      <c r="S466" s="443"/>
      <c r="T466" s="443"/>
      <c r="U466" s="443"/>
      <c r="V466" s="443"/>
      <c r="W466" s="196"/>
      <c r="X466" s="196"/>
      <c r="Y466" s="130"/>
    </row>
    <row r="467" spans="1:25" s="121" customFormat="1" x14ac:dyDescent="0.25">
      <c r="A467" s="187">
        <v>1</v>
      </c>
      <c r="B467" s="188" t="s">
        <v>23</v>
      </c>
      <c r="C467" s="188" t="s">
        <v>20</v>
      </c>
      <c r="D467" s="188">
        <v>2</v>
      </c>
      <c r="E467" s="188" t="s">
        <v>20</v>
      </c>
      <c r="F467" s="235">
        <v>11</v>
      </c>
      <c r="G467" s="702" t="s">
        <v>130</v>
      </c>
      <c r="H467" s="735"/>
      <c r="I467" s="735"/>
      <c r="J467" s="735"/>
      <c r="K467" s="735"/>
      <c r="L467" s="149" t="s">
        <v>131</v>
      </c>
      <c r="M467" s="219">
        <f>M468</f>
        <v>0</v>
      </c>
      <c r="N467" s="439">
        <f t="shared" ref="N467:O467" si="684">N468</f>
        <v>0</v>
      </c>
      <c r="O467" s="439">
        <f t="shared" si="684"/>
        <v>0</v>
      </c>
      <c r="P467" s="430">
        <f t="shared" si="657"/>
        <v>0</v>
      </c>
      <c r="Q467" s="439">
        <f t="shared" ref="Q467:R467" si="685">Q468</f>
        <v>0</v>
      </c>
      <c r="R467" s="439">
        <f t="shared" si="685"/>
        <v>0</v>
      </c>
      <c r="S467" s="430">
        <f t="shared" ref="S467:S470" si="686">Q467+R467</f>
        <v>0</v>
      </c>
      <c r="T467" s="439">
        <f t="shared" ref="T467:U467" si="687">T468</f>
        <v>0</v>
      </c>
      <c r="U467" s="439">
        <f t="shared" si="687"/>
        <v>0</v>
      </c>
      <c r="V467" s="430">
        <f t="shared" ref="V467:V470" si="688">T467+U467</f>
        <v>0</v>
      </c>
      <c r="W467" s="276">
        <f t="shared" ref="W467:W470" si="689">P467+S467+V467</f>
        <v>0</v>
      </c>
      <c r="X467" s="191">
        <f t="shared" si="636"/>
        <v>0</v>
      </c>
      <c r="Y467" s="130"/>
    </row>
    <row r="468" spans="1:25" s="121" customFormat="1" x14ac:dyDescent="0.25">
      <c r="A468" s="187">
        <v>1</v>
      </c>
      <c r="B468" s="188" t="s">
        <v>23</v>
      </c>
      <c r="C468" s="188" t="s">
        <v>20</v>
      </c>
      <c r="D468" s="188">
        <v>2</v>
      </c>
      <c r="E468" s="188" t="s">
        <v>20</v>
      </c>
      <c r="F468" s="235">
        <v>11</v>
      </c>
      <c r="G468" s="777" t="s">
        <v>132</v>
      </c>
      <c r="H468" s="778"/>
      <c r="I468" s="778"/>
      <c r="J468" s="778"/>
      <c r="K468" s="778"/>
      <c r="L468" s="149" t="s">
        <v>133</v>
      </c>
      <c r="M468" s="219">
        <f>M470+M469</f>
        <v>0</v>
      </c>
      <c r="N468" s="439">
        <f>N470</f>
        <v>0</v>
      </c>
      <c r="O468" s="439">
        <f>O470</f>
        <v>0</v>
      </c>
      <c r="P468" s="430">
        <f t="shared" si="657"/>
        <v>0</v>
      </c>
      <c r="Q468" s="439">
        <f>Q470</f>
        <v>0</v>
      </c>
      <c r="R468" s="439">
        <f>R470</f>
        <v>0</v>
      </c>
      <c r="S468" s="430">
        <f t="shared" si="686"/>
        <v>0</v>
      </c>
      <c r="T468" s="439">
        <f>T470</f>
        <v>0</v>
      </c>
      <c r="U468" s="439">
        <f>U470</f>
        <v>0</v>
      </c>
      <c r="V468" s="430">
        <f t="shared" si="688"/>
        <v>0</v>
      </c>
      <c r="W468" s="276">
        <f t="shared" si="689"/>
        <v>0</v>
      </c>
      <c r="X468" s="191">
        <f t="shared" si="636"/>
        <v>0</v>
      </c>
      <c r="Y468" s="130"/>
    </row>
    <row r="469" spans="1:25" s="626" customFormat="1" x14ac:dyDescent="0.25">
      <c r="A469" s="195">
        <v>1</v>
      </c>
      <c r="B469" s="625" t="s">
        <v>23</v>
      </c>
      <c r="C469" s="625" t="s">
        <v>20</v>
      </c>
      <c r="D469" s="625">
        <v>2</v>
      </c>
      <c r="E469" s="625" t="s">
        <v>20</v>
      </c>
      <c r="F469" s="244">
        <v>11</v>
      </c>
      <c r="G469" s="746" t="s">
        <v>189</v>
      </c>
      <c r="H469" s="776"/>
      <c r="I469" s="776"/>
      <c r="J469" s="776"/>
      <c r="K469" s="776"/>
      <c r="L469" s="205" t="s">
        <v>437</v>
      </c>
      <c r="M469" s="222">
        <v>0</v>
      </c>
      <c r="N469" s="443">
        <v>0</v>
      </c>
      <c r="O469" s="443">
        <v>0</v>
      </c>
      <c r="P469" s="443">
        <f t="shared" si="657"/>
        <v>0</v>
      </c>
      <c r="Q469" s="443">
        <v>0</v>
      </c>
      <c r="R469" s="443">
        <v>0</v>
      </c>
      <c r="S469" s="443">
        <f t="shared" si="686"/>
        <v>0</v>
      </c>
      <c r="T469" s="443">
        <v>0</v>
      </c>
      <c r="U469" s="443">
        <v>0</v>
      </c>
      <c r="V469" s="443">
        <f t="shared" si="688"/>
        <v>0</v>
      </c>
      <c r="W469" s="633">
        <f t="shared" si="689"/>
        <v>0</v>
      </c>
      <c r="X469" s="199">
        <f t="shared" si="636"/>
        <v>0</v>
      </c>
      <c r="Y469" s="247"/>
    </row>
    <row r="470" spans="1:25" s="626" customFormat="1" x14ac:dyDescent="0.25">
      <c r="A470" s="195">
        <v>1</v>
      </c>
      <c r="B470" s="625" t="s">
        <v>23</v>
      </c>
      <c r="C470" s="625" t="s">
        <v>20</v>
      </c>
      <c r="D470" s="625">
        <v>2</v>
      </c>
      <c r="E470" s="625" t="s">
        <v>20</v>
      </c>
      <c r="F470" s="244">
        <v>11</v>
      </c>
      <c r="G470" s="746" t="s">
        <v>193</v>
      </c>
      <c r="H470" s="776"/>
      <c r="I470" s="776"/>
      <c r="J470" s="776"/>
      <c r="K470" s="776"/>
      <c r="L470" s="205" t="s">
        <v>194</v>
      </c>
      <c r="M470" s="222">
        <v>0</v>
      </c>
      <c r="N470" s="443">
        <v>0</v>
      </c>
      <c r="O470" s="443">
        <v>0</v>
      </c>
      <c r="P470" s="443">
        <f t="shared" si="657"/>
        <v>0</v>
      </c>
      <c r="Q470" s="443">
        <v>0</v>
      </c>
      <c r="R470" s="443">
        <v>0</v>
      </c>
      <c r="S470" s="443">
        <f t="shared" si="686"/>
        <v>0</v>
      </c>
      <c r="T470" s="443">
        <v>0</v>
      </c>
      <c r="U470" s="443">
        <v>0</v>
      </c>
      <c r="V470" s="443">
        <f t="shared" si="688"/>
        <v>0</v>
      </c>
      <c r="W470" s="633">
        <f t="shared" si="689"/>
        <v>0</v>
      </c>
      <c r="X470" s="199">
        <f t="shared" si="636"/>
        <v>0</v>
      </c>
      <c r="Y470" s="247"/>
    </row>
    <row r="471" spans="1:25" s="121" customFormat="1" x14ac:dyDescent="0.25">
      <c r="A471" s="187"/>
      <c r="B471" s="188"/>
      <c r="C471" s="188"/>
      <c r="D471" s="188"/>
      <c r="E471" s="188"/>
      <c r="F471" s="235"/>
      <c r="G471" s="578"/>
      <c r="H471" s="579"/>
      <c r="I471" s="579"/>
      <c r="J471" s="579"/>
      <c r="K471" s="579"/>
      <c r="L471" s="205"/>
      <c r="M471" s="222"/>
      <c r="N471" s="443"/>
      <c r="O471" s="443"/>
      <c r="P471" s="443"/>
      <c r="Q471" s="443"/>
      <c r="R471" s="443"/>
      <c r="S471" s="443"/>
      <c r="T471" s="443"/>
      <c r="U471" s="443"/>
      <c r="V471" s="443"/>
      <c r="W471" s="196"/>
      <c r="X471" s="196"/>
      <c r="Y471" s="130"/>
    </row>
    <row r="472" spans="1:25" s="121" customFormat="1" x14ac:dyDescent="0.25">
      <c r="A472" s="187">
        <v>1</v>
      </c>
      <c r="B472" s="188" t="s">
        <v>23</v>
      </c>
      <c r="C472" s="188" t="s">
        <v>20</v>
      </c>
      <c r="D472" s="188">
        <v>2</v>
      </c>
      <c r="E472" s="188" t="s">
        <v>20</v>
      </c>
      <c r="F472" s="235">
        <v>11</v>
      </c>
      <c r="G472" s="714" t="s">
        <v>248</v>
      </c>
      <c r="H472" s="714"/>
      <c r="I472" s="714"/>
      <c r="J472" s="714"/>
      <c r="K472" s="702"/>
      <c r="L472" s="149" t="s">
        <v>249</v>
      </c>
      <c r="M472" s="221">
        <f>M473</f>
        <v>36000000</v>
      </c>
      <c r="N472" s="434">
        <f t="shared" ref="N472:O472" si="690">N473</f>
        <v>0</v>
      </c>
      <c r="O472" s="434">
        <f t="shared" si="690"/>
        <v>0</v>
      </c>
      <c r="P472" s="430">
        <f t="shared" si="657"/>
        <v>0</v>
      </c>
      <c r="Q472" s="434">
        <f t="shared" ref="Q472:R472" si="691">Q473</f>
        <v>0</v>
      </c>
      <c r="R472" s="434">
        <f t="shared" si="691"/>
        <v>0</v>
      </c>
      <c r="S472" s="430">
        <f t="shared" ref="S472:S475" si="692">Q472+R472</f>
        <v>0</v>
      </c>
      <c r="T472" s="434">
        <f t="shared" ref="T472:U472" si="693">T473</f>
        <v>0</v>
      </c>
      <c r="U472" s="434">
        <f t="shared" si="693"/>
        <v>0</v>
      </c>
      <c r="V472" s="430">
        <f t="shared" ref="V472:V475" si="694">T472+U472</f>
        <v>0</v>
      </c>
      <c r="W472" s="276">
        <f t="shared" ref="W472:W475" si="695">P472+S472+V472</f>
        <v>0</v>
      </c>
      <c r="X472" s="191">
        <f t="shared" ref="X472:X475" si="696">M472-W472</f>
        <v>36000000</v>
      </c>
      <c r="Y472" s="130"/>
    </row>
    <row r="473" spans="1:25" s="121" customFormat="1" x14ac:dyDescent="0.25">
      <c r="A473" s="187">
        <v>1</v>
      </c>
      <c r="B473" s="188" t="s">
        <v>23</v>
      </c>
      <c r="C473" s="188" t="s">
        <v>20</v>
      </c>
      <c r="D473" s="188">
        <v>2</v>
      </c>
      <c r="E473" s="188" t="s">
        <v>20</v>
      </c>
      <c r="F473" s="235">
        <v>11</v>
      </c>
      <c r="G473" s="714" t="s">
        <v>250</v>
      </c>
      <c r="H473" s="714"/>
      <c r="I473" s="714"/>
      <c r="J473" s="714"/>
      <c r="K473" s="702"/>
      <c r="L473" s="149" t="s">
        <v>319</v>
      </c>
      <c r="M473" s="221">
        <f>SUM(M474:M475)</f>
        <v>36000000</v>
      </c>
      <c r="N473" s="434">
        <f t="shared" ref="N473:O473" si="697">SUM(N474:N475)</f>
        <v>0</v>
      </c>
      <c r="O473" s="434">
        <f t="shared" si="697"/>
        <v>0</v>
      </c>
      <c r="P473" s="430">
        <f t="shared" si="657"/>
        <v>0</v>
      </c>
      <c r="Q473" s="434">
        <f t="shared" ref="Q473:R473" si="698">SUM(Q474:Q475)</f>
        <v>0</v>
      </c>
      <c r="R473" s="434">
        <f t="shared" si="698"/>
        <v>0</v>
      </c>
      <c r="S473" s="430">
        <f t="shared" si="692"/>
        <v>0</v>
      </c>
      <c r="T473" s="434">
        <f t="shared" ref="T473:U473" si="699">SUM(T474:T475)</f>
        <v>0</v>
      </c>
      <c r="U473" s="434">
        <f t="shared" si="699"/>
        <v>0</v>
      </c>
      <c r="V473" s="430">
        <f t="shared" si="694"/>
        <v>0</v>
      </c>
      <c r="W473" s="276">
        <f t="shared" si="695"/>
        <v>0</v>
      </c>
      <c r="X473" s="191">
        <f t="shared" si="696"/>
        <v>36000000</v>
      </c>
      <c r="Y473" s="130"/>
    </row>
    <row r="474" spans="1:25" s="626" customFormat="1" x14ac:dyDescent="0.25">
      <c r="A474" s="195">
        <v>1</v>
      </c>
      <c r="B474" s="625" t="s">
        <v>23</v>
      </c>
      <c r="C474" s="625" t="s">
        <v>20</v>
      </c>
      <c r="D474" s="625">
        <v>2</v>
      </c>
      <c r="E474" s="625" t="s">
        <v>20</v>
      </c>
      <c r="F474" s="244">
        <v>11</v>
      </c>
      <c r="G474" s="717" t="s">
        <v>252</v>
      </c>
      <c r="H474" s="717"/>
      <c r="I474" s="717"/>
      <c r="J474" s="717"/>
      <c r="K474" s="704"/>
      <c r="L474" s="205" t="s">
        <v>329</v>
      </c>
      <c r="M474" s="222">
        <v>0</v>
      </c>
      <c r="N474" s="443">
        <v>0</v>
      </c>
      <c r="O474" s="443">
        <v>0</v>
      </c>
      <c r="P474" s="443">
        <f t="shared" si="657"/>
        <v>0</v>
      </c>
      <c r="Q474" s="443">
        <v>0</v>
      </c>
      <c r="R474" s="443">
        <v>0</v>
      </c>
      <c r="S474" s="443">
        <f t="shared" si="692"/>
        <v>0</v>
      </c>
      <c r="T474" s="443">
        <v>0</v>
      </c>
      <c r="U474" s="443">
        <v>0</v>
      </c>
      <c r="V474" s="443">
        <f t="shared" si="694"/>
        <v>0</v>
      </c>
      <c r="W474" s="633">
        <f t="shared" si="695"/>
        <v>0</v>
      </c>
      <c r="X474" s="199">
        <f t="shared" si="696"/>
        <v>0</v>
      </c>
      <c r="Y474" s="247"/>
    </row>
    <row r="475" spans="1:25" s="626" customFormat="1" x14ac:dyDescent="0.25">
      <c r="A475" s="195">
        <v>1</v>
      </c>
      <c r="B475" s="625" t="s">
        <v>23</v>
      </c>
      <c r="C475" s="625" t="s">
        <v>20</v>
      </c>
      <c r="D475" s="625">
        <v>2</v>
      </c>
      <c r="E475" s="625" t="s">
        <v>20</v>
      </c>
      <c r="F475" s="244">
        <v>11</v>
      </c>
      <c r="G475" s="717" t="s">
        <v>321</v>
      </c>
      <c r="H475" s="717"/>
      <c r="I475" s="717"/>
      <c r="J475" s="717"/>
      <c r="K475" s="704"/>
      <c r="L475" s="205" t="s">
        <v>343</v>
      </c>
      <c r="M475" s="304">
        <v>36000000</v>
      </c>
      <c r="N475" s="443">
        <v>0</v>
      </c>
      <c r="O475" s="443">
        <v>0</v>
      </c>
      <c r="P475" s="443">
        <f t="shared" si="657"/>
        <v>0</v>
      </c>
      <c r="Q475" s="443">
        <v>0</v>
      </c>
      <c r="R475" s="443">
        <v>0</v>
      </c>
      <c r="S475" s="443">
        <f t="shared" si="692"/>
        <v>0</v>
      </c>
      <c r="T475" s="443">
        <v>0</v>
      </c>
      <c r="U475" s="443">
        <v>0</v>
      </c>
      <c r="V475" s="443">
        <f t="shared" si="694"/>
        <v>0</v>
      </c>
      <c r="W475" s="633">
        <f t="shared" si="695"/>
        <v>0</v>
      </c>
      <c r="X475" s="199">
        <f t="shared" si="696"/>
        <v>36000000</v>
      </c>
      <c r="Y475" s="247"/>
    </row>
    <row r="476" spans="1:25" s="121" customFormat="1" x14ac:dyDescent="0.25">
      <c r="A476" s="343"/>
      <c r="B476" s="353"/>
      <c r="C476" s="353"/>
      <c r="D476" s="353"/>
      <c r="E476" s="353"/>
      <c r="F476" s="354"/>
      <c r="G476" s="311"/>
      <c r="H476" s="311"/>
      <c r="I476" s="311"/>
      <c r="J476" s="311"/>
      <c r="K476" s="311"/>
      <c r="L476" s="205"/>
      <c r="M476" s="304"/>
      <c r="N476" s="430"/>
      <c r="O476" s="430"/>
      <c r="P476" s="430"/>
      <c r="Q476" s="430"/>
      <c r="R476" s="430"/>
      <c r="S476" s="430"/>
      <c r="T476" s="430"/>
      <c r="U476" s="430"/>
      <c r="V476" s="430"/>
      <c r="W476" s="191"/>
      <c r="X476" s="191"/>
      <c r="Y476" s="130"/>
    </row>
    <row r="477" spans="1:25" s="121" customFormat="1" x14ac:dyDescent="0.25">
      <c r="A477" s="187">
        <v>1</v>
      </c>
      <c r="B477" s="188" t="s">
        <v>23</v>
      </c>
      <c r="C477" s="188" t="s">
        <v>20</v>
      </c>
      <c r="D477" s="188">
        <v>2</v>
      </c>
      <c r="E477" s="188" t="s">
        <v>20</v>
      </c>
      <c r="F477" s="235">
        <v>11</v>
      </c>
      <c r="G477" s="355" t="s">
        <v>220</v>
      </c>
      <c r="H477" s="355"/>
      <c r="I477" s="355"/>
      <c r="J477" s="355"/>
      <c r="K477" s="355"/>
      <c r="L477" s="149" t="s">
        <v>221</v>
      </c>
      <c r="M477" s="307">
        <f>M478</f>
        <v>0</v>
      </c>
      <c r="N477" s="439">
        <f t="shared" ref="N477:O477" si="700">N478</f>
        <v>0</v>
      </c>
      <c r="O477" s="439">
        <f t="shared" si="700"/>
        <v>0</v>
      </c>
      <c r="P477" s="430">
        <f t="shared" si="657"/>
        <v>0</v>
      </c>
      <c r="Q477" s="439">
        <f t="shared" ref="Q477:R477" si="701">Q478</f>
        <v>0</v>
      </c>
      <c r="R477" s="439">
        <f t="shared" si="701"/>
        <v>0</v>
      </c>
      <c r="S477" s="430">
        <f t="shared" ref="S477:S481" si="702">Q477+R477</f>
        <v>0</v>
      </c>
      <c r="T477" s="439">
        <f t="shared" ref="T477:U477" si="703">T478</f>
        <v>0</v>
      </c>
      <c r="U477" s="439">
        <f t="shared" si="703"/>
        <v>0</v>
      </c>
      <c r="V477" s="430">
        <f t="shared" ref="V477:V481" si="704">T477+U477</f>
        <v>0</v>
      </c>
      <c r="W477" s="191"/>
      <c r="X477" s="191">
        <f t="shared" ref="X477:X481" si="705">M477-W477</f>
        <v>0</v>
      </c>
      <c r="Y477" s="130"/>
    </row>
    <row r="478" spans="1:25" s="121" customFormat="1" x14ac:dyDescent="0.25">
      <c r="A478" s="187">
        <v>1</v>
      </c>
      <c r="B478" s="188" t="s">
        <v>23</v>
      </c>
      <c r="C478" s="188" t="s">
        <v>20</v>
      </c>
      <c r="D478" s="188">
        <v>2</v>
      </c>
      <c r="E478" s="188" t="s">
        <v>20</v>
      </c>
      <c r="F478" s="235">
        <v>11</v>
      </c>
      <c r="G478" s="355" t="s">
        <v>222</v>
      </c>
      <c r="H478" s="355"/>
      <c r="I478" s="355"/>
      <c r="J478" s="355"/>
      <c r="K478" s="355"/>
      <c r="L478" s="149" t="s">
        <v>223</v>
      </c>
      <c r="M478" s="307">
        <f>M479+M483+M486</f>
        <v>0</v>
      </c>
      <c r="N478" s="439">
        <f t="shared" ref="N478:O478" si="706">N479+N483+N486</f>
        <v>0</v>
      </c>
      <c r="O478" s="439">
        <f t="shared" si="706"/>
        <v>0</v>
      </c>
      <c r="P478" s="430">
        <f t="shared" si="657"/>
        <v>0</v>
      </c>
      <c r="Q478" s="439">
        <f t="shared" ref="Q478:R478" si="707">Q479+Q483+Q486</f>
        <v>0</v>
      </c>
      <c r="R478" s="439">
        <f t="shared" si="707"/>
        <v>0</v>
      </c>
      <c r="S478" s="430">
        <f t="shared" si="702"/>
        <v>0</v>
      </c>
      <c r="T478" s="439">
        <f t="shared" ref="T478:U478" si="708">T479+T483+T486</f>
        <v>0</v>
      </c>
      <c r="U478" s="439">
        <f t="shared" si="708"/>
        <v>0</v>
      </c>
      <c r="V478" s="430">
        <f t="shared" si="704"/>
        <v>0</v>
      </c>
      <c r="W478" s="276">
        <f t="shared" ref="W478:W481" si="709">P478+S478+V478</f>
        <v>0</v>
      </c>
      <c r="X478" s="191">
        <f t="shared" si="705"/>
        <v>0</v>
      </c>
      <c r="Y478" s="130"/>
    </row>
    <row r="479" spans="1:25" s="121" customFormat="1" x14ac:dyDescent="0.25">
      <c r="A479" s="187">
        <v>1</v>
      </c>
      <c r="B479" s="188" t="s">
        <v>23</v>
      </c>
      <c r="C479" s="188" t="s">
        <v>20</v>
      </c>
      <c r="D479" s="188">
        <v>2</v>
      </c>
      <c r="E479" s="188" t="s">
        <v>20</v>
      </c>
      <c r="F479" s="235">
        <v>11</v>
      </c>
      <c r="G479" s="355" t="s">
        <v>224</v>
      </c>
      <c r="H479" s="355"/>
      <c r="I479" s="355"/>
      <c r="J479" s="355"/>
      <c r="K479" s="355"/>
      <c r="L479" s="149" t="s">
        <v>344</v>
      </c>
      <c r="M479" s="307">
        <f>M480</f>
        <v>0</v>
      </c>
      <c r="N479" s="439">
        <f t="shared" ref="N479:O480" si="710">N480</f>
        <v>0</v>
      </c>
      <c r="O479" s="439">
        <f t="shared" si="710"/>
        <v>0</v>
      </c>
      <c r="P479" s="430">
        <f t="shared" si="657"/>
        <v>0</v>
      </c>
      <c r="Q479" s="439">
        <f t="shared" ref="Q479:R480" si="711">Q480</f>
        <v>0</v>
      </c>
      <c r="R479" s="439">
        <f t="shared" si="711"/>
        <v>0</v>
      </c>
      <c r="S479" s="430">
        <f t="shared" si="702"/>
        <v>0</v>
      </c>
      <c r="T479" s="439">
        <f t="shared" ref="T479:U480" si="712">T480</f>
        <v>0</v>
      </c>
      <c r="U479" s="439">
        <f t="shared" si="712"/>
        <v>0</v>
      </c>
      <c r="V479" s="430">
        <f t="shared" si="704"/>
        <v>0</v>
      </c>
      <c r="W479" s="276">
        <f t="shared" si="709"/>
        <v>0</v>
      </c>
      <c r="X479" s="191">
        <f t="shared" si="705"/>
        <v>0</v>
      </c>
      <c r="Y479" s="130"/>
    </row>
    <row r="480" spans="1:25" s="121" customFormat="1" x14ac:dyDescent="0.25">
      <c r="A480" s="187">
        <v>1</v>
      </c>
      <c r="B480" s="188" t="s">
        <v>23</v>
      </c>
      <c r="C480" s="188" t="s">
        <v>20</v>
      </c>
      <c r="D480" s="188">
        <v>2</v>
      </c>
      <c r="E480" s="188" t="s">
        <v>20</v>
      </c>
      <c r="F480" s="235">
        <v>11</v>
      </c>
      <c r="G480" s="355" t="s">
        <v>226</v>
      </c>
      <c r="H480" s="355"/>
      <c r="I480" s="355"/>
      <c r="J480" s="355"/>
      <c r="K480" s="355"/>
      <c r="L480" s="149" t="s">
        <v>227</v>
      </c>
      <c r="M480" s="307">
        <f>M481</f>
        <v>0</v>
      </c>
      <c r="N480" s="439">
        <f t="shared" si="710"/>
        <v>0</v>
      </c>
      <c r="O480" s="439">
        <f t="shared" si="710"/>
        <v>0</v>
      </c>
      <c r="P480" s="430">
        <f t="shared" si="657"/>
        <v>0</v>
      </c>
      <c r="Q480" s="439">
        <f t="shared" si="711"/>
        <v>0</v>
      </c>
      <c r="R480" s="439">
        <f t="shared" si="711"/>
        <v>0</v>
      </c>
      <c r="S480" s="430">
        <f t="shared" si="702"/>
        <v>0</v>
      </c>
      <c r="T480" s="439">
        <f t="shared" si="712"/>
        <v>0</v>
      </c>
      <c r="U480" s="439">
        <f t="shared" si="712"/>
        <v>0</v>
      </c>
      <c r="V480" s="430">
        <f t="shared" si="704"/>
        <v>0</v>
      </c>
      <c r="W480" s="276">
        <f t="shared" si="709"/>
        <v>0</v>
      </c>
      <c r="X480" s="191">
        <f t="shared" si="705"/>
        <v>0</v>
      </c>
      <c r="Y480" s="130"/>
    </row>
    <row r="481" spans="1:25" s="626" customFormat="1" x14ac:dyDescent="0.25">
      <c r="A481" s="195">
        <v>1</v>
      </c>
      <c r="B481" s="625" t="s">
        <v>23</v>
      </c>
      <c r="C481" s="625" t="s">
        <v>20</v>
      </c>
      <c r="D481" s="625">
        <v>2</v>
      </c>
      <c r="E481" s="625" t="s">
        <v>20</v>
      </c>
      <c r="F481" s="244">
        <v>11</v>
      </c>
      <c r="G481" s="311" t="s">
        <v>345</v>
      </c>
      <c r="H481" s="311"/>
      <c r="I481" s="311"/>
      <c r="J481" s="311"/>
      <c r="K481" s="311"/>
      <c r="L481" s="205" t="s">
        <v>256</v>
      </c>
      <c r="M481" s="304">
        <v>0</v>
      </c>
      <c r="N481" s="443"/>
      <c r="O481" s="443"/>
      <c r="P481" s="443">
        <f t="shared" si="657"/>
        <v>0</v>
      </c>
      <c r="Q481" s="443"/>
      <c r="R481" s="443"/>
      <c r="S481" s="443">
        <f t="shared" si="702"/>
        <v>0</v>
      </c>
      <c r="T481" s="443"/>
      <c r="U481" s="443"/>
      <c r="V481" s="443">
        <f t="shared" si="704"/>
        <v>0</v>
      </c>
      <c r="W481" s="633">
        <f t="shared" si="709"/>
        <v>0</v>
      </c>
      <c r="X481" s="199">
        <f t="shared" si="705"/>
        <v>0</v>
      </c>
      <c r="Y481" s="247"/>
    </row>
    <row r="482" spans="1:25" s="121" customFormat="1" x14ac:dyDescent="0.25">
      <c r="A482" s="343"/>
      <c r="B482" s="353"/>
      <c r="C482" s="353"/>
      <c r="D482" s="353"/>
      <c r="E482" s="353"/>
      <c r="F482" s="354"/>
      <c r="G482" s="311"/>
      <c r="H482" s="311"/>
      <c r="I482" s="311"/>
      <c r="J482" s="311"/>
      <c r="K482" s="311"/>
      <c r="L482" s="205"/>
      <c r="M482" s="304"/>
      <c r="N482" s="430"/>
      <c r="O482" s="430"/>
      <c r="P482" s="430"/>
      <c r="Q482" s="430"/>
      <c r="R482" s="430"/>
      <c r="S482" s="430"/>
      <c r="T482" s="430"/>
      <c r="U482" s="430"/>
      <c r="V482" s="430"/>
      <c r="W482" s="191"/>
      <c r="X482" s="191"/>
      <c r="Y482" s="130"/>
    </row>
    <row r="483" spans="1:25" s="249" customFormat="1" x14ac:dyDescent="0.25">
      <c r="A483" s="187">
        <v>1</v>
      </c>
      <c r="B483" s="188" t="s">
        <v>23</v>
      </c>
      <c r="C483" s="188" t="s">
        <v>20</v>
      </c>
      <c r="D483" s="188">
        <v>2</v>
      </c>
      <c r="E483" s="188" t="s">
        <v>20</v>
      </c>
      <c r="F483" s="235">
        <v>11</v>
      </c>
      <c r="G483" s="355" t="s">
        <v>346</v>
      </c>
      <c r="H483" s="355"/>
      <c r="I483" s="355"/>
      <c r="J483" s="355"/>
      <c r="K483" s="355"/>
      <c r="L483" s="149" t="s">
        <v>347</v>
      </c>
      <c r="M483" s="307">
        <f>M484</f>
        <v>0</v>
      </c>
      <c r="N483" s="439">
        <f t="shared" ref="N483:O483" si="713">N484</f>
        <v>0</v>
      </c>
      <c r="O483" s="439">
        <f t="shared" si="713"/>
        <v>0</v>
      </c>
      <c r="P483" s="430">
        <f t="shared" si="657"/>
        <v>0</v>
      </c>
      <c r="Q483" s="439">
        <f t="shared" ref="Q483:R483" si="714">Q484</f>
        <v>0</v>
      </c>
      <c r="R483" s="439">
        <f t="shared" si="714"/>
        <v>0</v>
      </c>
      <c r="S483" s="430">
        <f t="shared" ref="S483:S484" si="715">Q483+R483</f>
        <v>0</v>
      </c>
      <c r="T483" s="439">
        <f t="shared" ref="T483:U483" si="716">T484</f>
        <v>0</v>
      </c>
      <c r="U483" s="439">
        <f t="shared" si="716"/>
        <v>0</v>
      </c>
      <c r="V483" s="430">
        <f t="shared" ref="V483:V484" si="717">T483+U483</f>
        <v>0</v>
      </c>
      <c r="W483" s="276">
        <f t="shared" ref="W483:W484" si="718">P483+S483+V483</f>
        <v>0</v>
      </c>
      <c r="X483" s="191">
        <f t="shared" ref="X483:X484" si="719">M483-W483</f>
        <v>0</v>
      </c>
      <c r="Y483" s="248"/>
    </row>
    <row r="484" spans="1:25" s="121" customFormat="1" x14ac:dyDescent="0.25">
      <c r="A484" s="195">
        <v>1</v>
      </c>
      <c r="B484" s="588" t="s">
        <v>23</v>
      </c>
      <c r="C484" s="588" t="s">
        <v>20</v>
      </c>
      <c r="D484" s="588">
        <v>2</v>
      </c>
      <c r="E484" s="588" t="s">
        <v>20</v>
      </c>
      <c r="F484" s="244">
        <v>11</v>
      </c>
      <c r="G484" s="311" t="s">
        <v>348</v>
      </c>
      <c r="H484" s="311"/>
      <c r="I484" s="311"/>
      <c r="J484" s="311"/>
      <c r="K484" s="311"/>
      <c r="L484" s="205" t="s">
        <v>349</v>
      </c>
      <c r="M484" s="304">
        <v>0</v>
      </c>
      <c r="N484" s="430"/>
      <c r="O484" s="430"/>
      <c r="P484" s="430">
        <f t="shared" si="657"/>
        <v>0</v>
      </c>
      <c r="Q484" s="430"/>
      <c r="R484" s="430"/>
      <c r="S484" s="430">
        <f t="shared" si="715"/>
        <v>0</v>
      </c>
      <c r="T484" s="430"/>
      <c r="U484" s="430"/>
      <c r="V484" s="430">
        <f t="shared" si="717"/>
        <v>0</v>
      </c>
      <c r="W484" s="276">
        <f t="shared" si="718"/>
        <v>0</v>
      </c>
      <c r="X484" s="191">
        <f t="shared" si="719"/>
        <v>0</v>
      </c>
      <c r="Y484" s="130"/>
    </row>
    <row r="485" spans="1:25" s="121" customFormat="1" x14ac:dyDescent="0.25">
      <c r="A485" s="343"/>
      <c r="B485" s="353"/>
      <c r="C485" s="353"/>
      <c r="D485" s="353"/>
      <c r="E485" s="353"/>
      <c r="F485" s="354"/>
      <c r="G485" s="311"/>
      <c r="H485" s="311"/>
      <c r="I485" s="311"/>
      <c r="J485" s="311"/>
      <c r="K485" s="311"/>
      <c r="L485" s="205"/>
      <c r="M485" s="304"/>
      <c r="N485" s="430"/>
      <c r="O485" s="430"/>
      <c r="P485" s="430"/>
      <c r="Q485" s="430"/>
      <c r="R485" s="430"/>
      <c r="S485" s="430"/>
      <c r="T485" s="430"/>
      <c r="U485" s="430"/>
      <c r="V485" s="430"/>
      <c r="W485" s="191"/>
      <c r="X485" s="191"/>
      <c r="Y485" s="130"/>
    </row>
    <row r="486" spans="1:25" s="249" customFormat="1" x14ac:dyDescent="0.25">
      <c r="A486" s="187">
        <v>1</v>
      </c>
      <c r="B486" s="188" t="s">
        <v>23</v>
      </c>
      <c r="C486" s="188" t="s">
        <v>20</v>
      </c>
      <c r="D486" s="188">
        <v>2</v>
      </c>
      <c r="E486" s="188" t="s">
        <v>20</v>
      </c>
      <c r="F486" s="235">
        <v>11</v>
      </c>
      <c r="G486" s="355" t="s">
        <v>268</v>
      </c>
      <c r="H486" s="355"/>
      <c r="I486" s="355"/>
      <c r="J486" s="355"/>
      <c r="K486" s="355"/>
      <c r="L486" s="149" t="s">
        <v>350</v>
      </c>
      <c r="M486" s="307">
        <f>M487</f>
        <v>0</v>
      </c>
      <c r="N486" s="439">
        <f t="shared" ref="N486:O487" si="720">N487</f>
        <v>0</v>
      </c>
      <c r="O486" s="439">
        <f t="shared" si="720"/>
        <v>0</v>
      </c>
      <c r="P486" s="430">
        <f t="shared" si="657"/>
        <v>0</v>
      </c>
      <c r="Q486" s="439">
        <f t="shared" ref="Q486:R487" si="721">Q487</f>
        <v>0</v>
      </c>
      <c r="R486" s="439">
        <f t="shared" si="721"/>
        <v>0</v>
      </c>
      <c r="S486" s="430">
        <f t="shared" ref="S486:S488" si="722">Q486+R486</f>
        <v>0</v>
      </c>
      <c r="T486" s="439">
        <f t="shared" ref="T486:U487" si="723">T487</f>
        <v>0</v>
      </c>
      <c r="U486" s="439">
        <f t="shared" si="723"/>
        <v>0</v>
      </c>
      <c r="V486" s="430">
        <f t="shared" ref="V486:V488" si="724">T486+U486</f>
        <v>0</v>
      </c>
      <c r="W486" s="276">
        <f t="shared" ref="W486:W488" si="725">P486+S486+V486</f>
        <v>0</v>
      </c>
      <c r="X486" s="191">
        <f t="shared" ref="X486:X488" si="726">M486-W486</f>
        <v>0</v>
      </c>
      <c r="Y486" s="248"/>
    </row>
    <row r="487" spans="1:25" s="249" customFormat="1" x14ac:dyDescent="0.25">
      <c r="A487" s="187">
        <v>1</v>
      </c>
      <c r="B487" s="188" t="s">
        <v>23</v>
      </c>
      <c r="C487" s="188" t="s">
        <v>20</v>
      </c>
      <c r="D487" s="188">
        <v>2</v>
      </c>
      <c r="E487" s="188" t="s">
        <v>20</v>
      </c>
      <c r="F487" s="235">
        <v>11</v>
      </c>
      <c r="G487" s="355" t="s">
        <v>351</v>
      </c>
      <c r="H487" s="355"/>
      <c r="I487" s="355"/>
      <c r="J487" s="355"/>
      <c r="K487" s="355"/>
      <c r="L487" s="149" t="s">
        <v>352</v>
      </c>
      <c r="M487" s="307">
        <f>M488</f>
        <v>0</v>
      </c>
      <c r="N487" s="439">
        <f t="shared" si="720"/>
        <v>0</v>
      </c>
      <c r="O487" s="439">
        <f t="shared" si="720"/>
        <v>0</v>
      </c>
      <c r="P487" s="430">
        <f t="shared" si="657"/>
        <v>0</v>
      </c>
      <c r="Q487" s="439">
        <f t="shared" si="721"/>
        <v>0</v>
      </c>
      <c r="R487" s="439">
        <f t="shared" si="721"/>
        <v>0</v>
      </c>
      <c r="S487" s="430">
        <f t="shared" si="722"/>
        <v>0</v>
      </c>
      <c r="T487" s="439">
        <f t="shared" si="723"/>
        <v>0</v>
      </c>
      <c r="U487" s="439">
        <f t="shared" si="723"/>
        <v>0</v>
      </c>
      <c r="V487" s="430">
        <f t="shared" si="724"/>
        <v>0</v>
      </c>
      <c r="W487" s="276">
        <f t="shared" si="725"/>
        <v>0</v>
      </c>
      <c r="X487" s="191">
        <f t="shared" si="726"/>
        <v>0</v>
      </c>
      <c r="Y487" s="248"/>
    </row>
    <row r="488" spans="1:25" s="121" customFormat="1" x14ac:dyDescent="0.25">
      <c r="A488" s="195">
        <v>1</v>
      </c>
      <c r="B488" s="588" t="s">
        <v>23</v>
      </c>
      <c r="C488" s="588" t="s">
        <v>20</v>
      </c>
      <c r="D488" s="588">
        <v>2</v>
      </c>
      <c r="E488" s="588" t="s">
        <v>20</v>
      </c>
      <c r="F488" s="244">
        <v>11</v>
      </c>
      <c r="G488" s="311" t="s">
        <v>353</v>
      </c>
      <c r="H488" s="311"/>
      <c r="I488" s="311"/>
      <c r="J488" s="311"/>
      <c r="K488" s="311"/>
      <c r="L488" s="205" t="s">
        <v>354</v>
      </c>
      <c r="M488" s="304">
        <v>0</v>
      </c>
      <c r="N488" s="430">
        <v>0</v>
      </c>
      <c r="O488" s="430">
        <v>0</v>
      </c>
      <c r="P488" s="430">
        <f t="shared" si="657"/>
        <v>0</v>
      </c>
      <c r="Q488" s="430">
        <v>0</v>
      </c>
      <c r="R488" s="430">
        <v>0</v>
      </c>
      <c r="S488" s="430">
        <f t="shared" si="722"/>
        <v>0</v>
      </c>
      <c r="T488" s="430">
        <v>0</v>
      </c>
      <c r="U488" s="430">
        <v>0</v>
      </c>
      <c r="V488" s="430">
        <f t="shared" si="724"/>
        <v>0</v>
      </c>
      <c r="W488" s="276">
        <f t="shared" si="725"/>
        <v>0</v>
      </c>
      <c r="X488" s="191">
        <f t="shared" si="726"/>
        <v>0</v>
      </c>
      <c r="Y488" s="130"/>
    </row>
    <row r="489" spans="1:25" s="121" customFormat="1" x14ac:dyDescent="0.25">
      <c r="A489" s="341"/>
      <c r="B489" s="342"/>
      <c r="C489" s="342"/>
      <c r="D489" s="342"/>
      <c r="E489" s="342"/>
      <c r="F489" s="312"/>
      <c r="G489" s="356"/>
      <c r="H489" s="357"/>
      <c r="I489" s="357"/>
      <c r="J489" s="358"/>
      <c r="K489" s="357"/>
      <c r="L489" s="149"/>
      <c r="M489" s="307"/>
      <c r="N489" s="442"/>
      <c r="O489" s="442"/>
      <c r="P489" s="442"/>
      <c r="Q489" s="442"/>
      <c r="R489" s="442"/>
      <c r="S489" s="442"/>
      <c r="T489" s="442"/>
      <c r="U489" s="442"/>
      <c r="V489" s="442"/>
      <c r="W489" s="202"/>
      <c r="X489" s="202"/>
      <c r="Y489" s="130"/>
    </row>
    <row r="490" spans="1:25" s="159" customFormat="1" ht="22.5" x14ac:dyDescent="0.25">
      <c r="A490" s="299">
        <v>1</v>
      </c>
      <c r="B490" s="225" t="s">
        <v>23</v>
      </c>
      <c r="C490" s="225" t="s">
        <v>20</v>
      </c>
      <c r="D490" s="225">
        <v>2</v>
      </c>
      <c r="E490" s="225" t="s">
        <v>20</v>
      </c>
      <c r="F490" s="300">
        <v>12</v>
      </c>
      <c r="G490" s="359"/>
      <c r="H490" s="586"/>
      <c r="I490" s="586"/>
      <c r="J490" s="360"/>
      <c r="K490" s="587"/>
      <c r="L490" s="226" t="s">
        <v>355</v>
      </c>
      <c r="M490" s="515">
        <f>M491</f>
        <v>57078000</v>
      </c>
      <c r="N490" s="446">
        <f t="shared" ref="N490:O491" si="727">N491</f>
        <v>0</v>
      </c>
      <c r="O490" s="446">
        <f t="shared" si="727"/>
        <v>0</v>
      </c>
      <c r="P490" s="447">
        <f t="shared" si="657"/>
        <v>0</v>
      </c>
      <c r="Q490" s="446">
        <f t="shared" ref="Q490:R491" si="728">Q491</f>
        <v>11700000</v>
      </c>
      <c r="R490" s="446">
        <f t="shared" si="728"/>
        <v>68080000</v>
      </c>
      <c r="S490" s="447">
        <f t="shared" ref="S490:S501" si="729">Q490+R490</f>
        <v>79780000</v>
      </c>
      <c r="T490" s="446">
        <f t="shared" ref="T490:U491" si="730">T491</f>
        <v>0</v>
      </c>
      <c r="U490" s="446">
        <f t="shared" si="730"/>
        <v>0</v>
      </c>
      <c r="V490" s="447">
        <f t="shared" ref="V490:V501" si="731">T490+U490</f>
        <v>0</v>
      </c>
      <c r="W490" s="303">
        <f t="shared" ref="W490:W501" si="732">P490+S490+V490</f>
        <v>79780000</v>
      </c>
      <c r="X490" s="303">
        <f t="shared" ref="X490:X501" si="733">M490-W490</f>
        <v>-22702000</v>
      </c>
      <c r="Y490" s="158"/>
    </row>
    <row r="491" spans="1:25" s="201" customFormat="1" x14ac:dyDescent="0.25">
      <c r="A491" s="187">
        <v>1</v>
      </c>
      <c r="B491" s="188" t="s">
        <v>23</v>
      </c>
      <c r="C491" s="257" t="s">
        <v>20</v>
      </c>
      <c r="D491" s="257">
        <v>2</v>
      </c>
      <c r="E491" s="257" t="s">
        <v>20</v>
      </c>
      <c r="F491" s="337">
        <v>12</v>
      </c>
      <c r="G491" s="782" t="s">
        <v>107</v>
      </c>
      <c r="H491" s="783"/>
      <c r="I491" s="783"/>
      <c r="J491" s="783"/>
      <c r="K491" s="783"/>
      <c r="L491" s="189" t="s">
        <v>108</v>
      </c>
      <c r="M491" s="255">
        <f>M492</f>
        <v>57078000</v>
      </c>
      <c r="N491" s="433">
        <f t="shared" si="727"/>
        <v>0</v>
      </c>
      <c r="O491" s="433">
        <f t="shared" si="727"/>
        <v>0</v>
      </c>
      <c r="P491" s="430">
        <f t="shared" si="657"/>
        <v>0</v>
      </c>
      <c r="Q491" s="433">
        <f t="shared" si="728"/>
        <v>11700000</v>
      </c>
      <c r="R491" s="433">
        <f t="shared" si="728"/>
        <v>68080000</v>
      </c>
      <c r="S491" s="430">
        <f t="shared" si="729"/>
        <v>79780000</v>
      </c>
      <c r="T491" s="433">
        <f t="shared" si="730"/>
        <v>0</v>
      </c>
      <c r="U491" s="433">
        <f t="shared" si="730"/>
        <v>0</v>
      </c>
      <c r="V491" s="430">
        <f t="shared" si="731"/>
        <v>0</v>
      </c>
      <c r="W491" s="191">
        <f t="shared" si="732"/>
        <v>79780000</v>
      </c>
      <c r="X491" s="191">
        <f t="shared" si="733"/>
        <v>-22702000</v>
      </c>
      <c r="Y491" s="200"/>
    </row>
    <row r="492" spans="1:25" s="121" customFormat="1" x14ac:dyDescent="0.25">
      <c r="A492" s="187">
        <v>1</v>
      </c>
      <c r="B492" s="188" t="s">
        <v>23</v>
      </c>
      <c r="C492" s="257" t="s">
        <v>20</v>
      </c>
      <c r="D492" s="257">
        <v>2</v>
      </c>
      <c r="E492" s="257" t="s">
        <v>20</v>
      </c>
      <c r="F492" s="337">
        <v>12</v>
      </c>
      <c r="G492" s="576" t="s">
        <v>128</v>
      </c>
      <c r="H492" s="577"/>
      <c r="I492" s="577"/>
      <c r="J492" s="577"/>
      <c r="K492" s="577"/>
      <c r="L492" s="149" t="s">
        <v>116</v>
      </c>
      <c r="M492" s="307">
        <f>M493+M503+M511</f>
        <v>57078000</v>
      </c>
      <c r="N492" s="439">
        <f t="shared" ref="N492:O492" si="734">N493+N503+N511</f>
        <v>0</v>
      </c>
      <c r="O492" s="439">
        <f t="shared" si="734"/>
        <v>0</v>
      </c>
      <c r="P492" s="430">
        <f t="shared" si="657"/>
        <v>0</v>
      </c>
      <c r="Q492" s="439">
        <f t="shared" ref="Q492:R492" si="735">Q493+Q503+Q511</f>
        <v>11700000</v>
      </c>
      <c r="R492" s="439">
        <f t="shared" si="735"/>
        <v>68080000</v>
      </c>
      <c r="S492" s="430">
        <f t="shared" si="729"/>
        <v>79780000</v>
      </c>
      <c r="T492" s="439">
        <f t="shared" ref="T492:U492" si="736">T493+T503+T511</f>
        <v>0</v>
      </c>
      <c r="U492" s="439">
        <f t="shared" si="736"/>
        <v>0</v>
      </c>
      <c r="V492" s="430">
        <f t="shared" si="731"/>
        <v>0</v>
      </c>
      <c r="W492" s="191">
        <f t="shared" si="732"/>
        <v>79780000</v>
      </c>
      <c r="X492" s="191">
        <f t="shared" si="733"/>
        <v>-22702000</v>
      </c>
      <c r="Y492" s="130"/>
    </row>
    <row r="493" spans="1:25" s="121" customFormat="1" x14ac:dyDescent="0.25">
      <c r="A493" s="187">
        <v>1</v>
      </c>
      <c r="B493" s="188" t="s">
        <v>23</v>
      </c>
      <c r="C493" s="257" t="s">
        <v>20</v>
      </c>
      <c r="D493" s="257">
        <v>2</v>
      </c>
      <c r="E493" s="257" t="s">
        <v>20</v>
      </c>
      <c r="F493" s="337">
        <v>12</v>
      </c>
      <c r="G493" s="576" t="s">
        <v>129</v>
      </c>
      <c r="H493" s="577"/>
      <c r="I493" s="577"/>
      <c r="J493" s="577"/>
      <c r="K493" s="577"/>
      <c r="L493" s="149" t="s">
        <v>118</v>
      </c>
      <c r="M493" s="307">
        <f>M494</f>
        <v>3078000</v>
      </c>
      <c r="N493" s="439">
        <f t="shared" ref="N493:O493" si="737">N494</f>
        <v>0</v>
      </c>
      <c r="O493" s="439">
        <f t="shared" si="737"/>
        <v>0</v>
      </c>
      <c r="P493" s="430">
        <f t="shared" si="657"/>
        <v>0</v>
      </c>
      <c r="Q493" s="439">
        <f t="shared" ref="Q493:R493" si="738">Q494</f>
        <v>0</v>
      </c>
      <c r="R493" s="439">
        <f t="shared" si="738"/>
        <v>0</v>
      </c>
      <c r="S493" s="430">
        <f t="shared" si="729"/>
        <v>0</v>
      </c>
      <c r="T493" s="439">
        <f t="shared" ref="T493:U493" si="739">T494</f>
        <v>0</v>
      </c>
      <c r="U493" s="439">
        <f t="shared" si="739"/>
        <v>0</v>
      </c>
      <c r="V493" s="430">
        <f t="shared" si="731"/>
        <v>0</v>
      </c>
      <c r="W493" s="191">
        <f t="shared" si="732"/>
        <v>0</v>
      </c>
      <c r="X493" s="191">
        <f t="shared" si="733"/>
        <v>3078000</v>
      </c>
      <c r="Y493" s="130"/>
    </row>
    <row r="494" spans="1:25" s="121" customFormat="1" x14ac:dyDescent="0.25">
      <c r="A494" s="187">
        <v>1</v>
      </c>
      <c r="B494" s="188" t="s">
        <v>23</v>
      </c>
      <c r="C494" s="257" t="s">
        <v>20</v>
      </c>
      <c r="D494" s="257">
        <v>2</v>
      </c>
      <c r="E494" s="257" t="s">
        <v>20</v>
      </c>
      <c r="F494" s="337">
        <v>12</v>
      </c>
      <c r="G494" s="762" t="s">
        <v>119</v>
      </c>
      <c r="H494" s="784"/>
      <c r="I494" s="784"/>
      <c r="J494" s="784"/>
      <c r="K494" s="784"/>
      <c r="L494" s="149" t="s">
        <v>120</v>
      </c>
      <c r="M494" s="307">
        <f>SUM(M495:M501)</f>
        <v>3078000</v>
      </c>
      <c r="N494" s="439">
        <f t="shared" ref="N494:O494" si="740">SUM(N495:N500)</f>
        <v>0</v>
      </c>
      <c r="O494" s="439">
        <f t="shared" si="740"/>
        <v>0</v>
      </c>
      <c r="P494" s="430">
        <f t="shared" si="657"/>
        <v>0</v>
      </c>
      <c r="Q494" s="439">
        <f t="shared" ref="Q494:R494" si="741">SUM(Q495:Q500)</f>
        <v>0</v>
      </c>
      <c r="R494" s="439">
        <f t="shared" si="741"/>
        <v>0</v>
      </c>
      <c r="S494" s="430">
        <f t="shared" si="729"/>
        <v>0</v>
      </c>
      <c r="T494" s="439">
        <f t="shared" ref="T494:U494" si="742">SUM(T495:T500)</f>
        <v>0</v>
      </c>
      <c r="U494" s="439">
        <f t="shared" si="742"/>
        <v>0</v>
      </c>
      <c r="V494" s="430">
        <f t="shared" si="731"/>
        <v>0</v>
      </c>
      <c r="W494" s="191">
        <f t="shared" si="732"/>
        <v>0</v>
      </c>
      <c r="X494" s="191">
        <f t="shared" si="733"/>
        <v>3078000</v>
      </c>
      <c r="Y494" s="130"/>
    </row>
    <row r="495" spans="1:25" s="626" customFormat="1" x14ac:dyDescent="0.25">
      <c r="A495" s="195">
        <v>1</v>
      </c>
      <c r="B495" s="625" t="s">
        <v>23</v>
      </c>
      <c r="C495" s="361" t="s">
        <v>20</v>
      </c>
      <c r="D495" s="361">
        <v>2</v>
      </c>
      <c r="E495" s="361" t="s">
        <v>20</v>
      </c>
      <c r="F495" s="258">
        <v>12</v>
      </c>
      <c r="G495" s="756" t="s">
        <v>356</v>
      </c>
      <c r="H495" s="779"/>
      <c r="I495" s="779"/>
      <c r="J495" s="779"/>
      <c r="K495" s="779"/>
      <c r="L495" s="205" t="s">
        <v>234</v>
      </c>
      <c r="M495" s="304">
        <v>0</v>
      </c>
      <c r="N495" s="443">
        <v>0</v>
      </c>
      <c r="O495" s="443">
        <v>0</v>
      </c>
      <c r="P495" s="443">
        <f t="shared" si="657"/>
        <v>0</v>
      </c>
      <c r="Q495" s="443">
        <v>0</v>
      </c>
      <c r="R495" s="443">
        <v>0</v>
      </c>
      <c r="S495" s="443">
        <f t="shared" si="729"/>
        <v>0</v>
      </c>
      <c r="T495" s="443">
        <v>0</v>
      </c>
      <c r="U495" s="443">
        <v>0</v>
      </c>
      <c r="V495" s="443">
        <f t="shared" si="731"/>
        <v>0</v>
      </c>
      <c r="W495" s="633">
        <f t="shared" si="732"/>
        <v>0</v>
      </c>
      <c r="X495" s="199"/>
      <c r="Y495" s="247"/>
    </row>
    <row r="496" spans="1:25" s="626" customFormat="1" x14ac:dyDescent="0.25">
      <c r="A496" s="195">
        <v>1</v>
      </c>
      <c r="B496" s="625" t="s">
        <v>23</v>
      </c>
      <c r="C496" s="361" t="s">
        <v>20</v>
      </c>
      <c r="D496" s="361">
        <v>2</v>
      </c>
      <c r="E496" s="361" t="s">
        <v>20</v>
      </c>
      <c r="F496" s="258">
        <v>12</v>
      </c>
      <c r="G496" s="756" t="s">
        <v>308</v>
      </c>
      <c r="H496" s="779"/>
      <c r="I496" s="779"/>
      <c r="J496" s="779"/>
      <c r="K496" s="779"/>
      <c r="L496" s="205" t="s">
        <v>309</v>
      </c>
      <c r="M496" s="222">
        <v>0</v>
      </c>
      <c r="N496" s="443">
        <v>0</v>
      </c>
      <c r="O496" s="443">
        <v>0</v>
      </c>
      <c r="P496" s="443">
        <f t="shared" si="657"/>
        <v>0</v>
      </c>
      <c r="Q496" s="443">
        <v>0</v>
      </c>
      <c r="R496" s="443">
        <v>0</v>
      </c>
      <c r="S496" s="443">
        <f t="shared" si="729"/>
        <v>0</v>
      </c>
      <c r="T496" s="443">
        <v>0</v>
      </c>
      <c r="U496" s="443">
        <v>0</v>
      </c>
      <c r="V496" s="443">
        <f t="shared" si="731"/>
        <v>0</v>
      </c>
      <c r="W496" s="633">
        <f t="shared" si="732"/>
        <v>0</v>
      </c>
      <c r="X496" s="199">
        <f t="shared" si="733"/>
        <v>0</v>
      </c>
      <c r="Y496" s="247"/>
    </row>
    <row r="497" spans="1:25" s="626" customFormat="1" x14ac:dyDescent="0.25">
      <c r="A497" s="195">
        <v>1</v>
      </c>
      <c r="B497" s="625" t="s">
        <v>23</v>
      </c>
      <c r="C497" s="361" t="s">
        <v>20</v>
      </c>
      <c r="D497" s="361">
        <v>2</v>
      </c>
      <c r="E497" s="361" t="s">
        <v>20</v>
      </c>
      <c r="F497" s="258">
        <v>12</v>
      </c>
      <c r="G497" s="756" t="s">
        <v>339</v>
      </c>
      <c r="H497" s="779"/>
      <c r="I497" s="779"/>
      <c r="J497" s="779"/>
      <c r="K497" s="779"/>
      <c r="L497" s="205" t="s">
        <v>340</v>
      </c>
      <c r="M497" s="222">
        <v>3078000</v>
      </c>
      <c r="N497" s="443">
        <v>0</v>
      </c>
      <c r="O497" s="443">
        <v>0</v>
      </c>
      <c r="P497" s="443">
        <f t="shared" si="657"/>
        <v>0</v>
      </c>
      <c r="Q497" s="443">
        <v>0</v>
      </c>
      <c r="R497" s="443">
        <v>0</v>
      </c>
      <c r="S497" s="443">
        <f t="shared" si="729"/>
        <v>0</v>
      </c>
      <c r="T497" s="443">
        <v>0</v>
      </c>
      <c r="U497" s="443">
        <v>0</v>
      </c>
      <c r="V497" s="443">
        <f t="shared" si="731"/>
        <v>0</v>
      </c>
      <c r="W497" s="633">
        <f t="shared" si="732"/>
        <v>0</v>
      </c>
      <c r="X497" s="199">
        <f t="shared" si="733"/>
        <v>3078000</v>
      </c>
      <c r="Y497" s="247"/>
    </row>
    <row r="498" spans="1:25" s="626" customFormat="1" x14ac:dyDescent="0.25">
      <c r="A498" s="195">
        <v>1</v>
      </c>
      <c r="B498" s="625" t="s">
        <v>23</v>
      </c>
      <c r="C498" s="361" t="s">
        <v>20</v>
      </c>
      <c r="D498" s="361">
        <v>2</v>
      </c>
      <c r="E498" s="361" t="s">
        <v>20</v>
      </c>
      <c r="F498" s="258">
        <v>12</v>
      </c>
      <c r="G498" s="756" t="s">
        <v>310</v>
      </c>
      <c r="H498" s="779"/>
      <c r="I498" s="779"/>
      <c r="J498" s="779"/>
      <c r="K498" s="779"/>
      <c r="L498" s="205" t="s">
        <v>202</v>
      </c>
      <c r="M498" s="222">
        <v>0</v>
      </c>
      <c r="N498" s="443">
        <v>0</v>
      </c>
      <c r="O498" s="443">
        <v>0</v>
      </c>
      <c r="P498" s="443">
        <f t="shared" si="657"/>
        <v>0</v>
      </c>
      <c r="Q498" s="443">
        <v>0</v>
      </c>
      <c r="R498" s="443">
        <v>0</v>
      </c>
      <c r="S498" s="443">
        <f t="shared" si="729"/>
        <v>0</v>
      </c>
      <c r="T498" s="443">
        <v>0</v>
      </c>
      <c r="U498" s="443">
        <v>0</v>
      </c>
      <c r="V498" s="443">
        <f t="shared" si="731"/>
        <v>0</v>
      </c>
      <c r="W498" s="633">
        <f t="shared" si="732"/>
        <v>0</v>
      </c>
      <c r="X498" s="199">
        <f t="shared" si="733"/>
        <v>0</v>
      </c>
      <c r="Y498" s="247"/>
    </row>
    <row r="499" spans="1:25" s="626" customFormat="1" x14ac:dyDescent="0.25">
      <c r="A499" s="195">
        <v>1</v>
      </c>
      <c r="B499" s="625" t="s">
        <v>23</v>
      </c>
      <c r="C499" s="361" t="s">
        <v>20</v>
      </c>
      <c r="D499" s="361">
        <v>2</v>
      </c>
      <c r="E499" s="361" t="s">
        <v>20</v>
      </c>
      <c r="F499" s="258">
        <v>12</v>
      </c>
      <c r="G499" s="756" t="s">
        <v>311</v>
      </c>
      <c r="H499" s="779"/>
      <c r="I499" s="779"/>
      <c r="J499" s="779"/>
      <c r="K499" s="779"/>
      <c r="L499" s="205" t="s">
        <v>341</v>
      </c>
      <c r="M499" s="222">
        <v>0</v>
      </c>
      <c r="N499" s="443">
        <v>0</v>
      </c>
      <c r="O499" s="443">
        <v>0</v>
      </c>
      <c r="P499" s="443">
        <f t="shared" si="657"/>
        <v>0</v>
      </c>
      <c r="Q499" s="443">
        <v>0</v>
      </c>
      <c r="R499" s="443">
        <v>0</v>
      </c>
      <c r="S499" s="443">
        <f t="shared" si="729"/>
        <v>0</v>
      </c>
      <c r="T499" s="443">
        <v>0</v>
      </c>
      <c r="U499" s="443">
        <v>0</v>
      </c>
      <c r="V499" s="443">
        <f t="shared" si="731"/>
        <v>0</v>
      </c>
      <c r="W499" s="633">
        <f t="shared" si="732"/>
        <v>0</v>
      </c>
      <c r="X499" s="199">
        <f t="shared" si="733"/>
        <v>0</v>
      </c>
      <c r="Y499" s="247"/>
    </row>
    <row r="500" spans="1:25" s="626" customFormat="1" x14ac:dyDescent="0.25">
      <c r="A500" s="195">
        <v>1</v>
      </c>
      <c r="B500" s="625" t="s">
        <v>23</v>
      </c>
      <c r="C500" s="361" t="s">
        <v>20</v>
      </c>
      <c r="D500" s="361">
        <v>2</v>
      </c>
      <c r="E500" s="361" t="s">
        <v>20</v>
      </c>
      <c r="F500" s="258">
        <v>12</v>
      </c>
      <c r="G500" s="756" t="s">
        <v>335</v>
      </c>
      <c r="H500" s="779"/>
      <c r="I500" s="779"/>
      <c r="J500" s="779"/>
      <c r="K500" s="779"/>
      <c r="L500" s="205" t="s">
        <v>336</v>
      </c>
      <c r="M500" s="222">
        <v>0</v>
      </c>
      <c r="N500" s="443">
        <v>0</v>
      </c>
      <c r="O500" s="443">
        <v>0</v>
      </c>
      <c r="P500" s="443">
        <f t="shared" si="657"/>
        <v>0</v>
      </c>
      <c r="Q500" s="443">
        <v>0</v>
      </c>
      <c r="R500" s="443">
        <v>0</v>
      </c>
      <c r="S500" s="443">
        <f t="shared" si="729"/>
        <v>0</v>
      </c>
      <c r="T500" s="443">
        <v>0</v>
      </c>
      <c r="U500" s="443">
        <v>0</v>
      </c>
      <c r="V500" s="443">
        <f t="shared" si="731"/>
        <v>0</v>
      </c>
      <c r="W500" s="633">
        <f t="shared" si="732"/>
        <v>0</v>
      </c>
      <c r="X500" s="199">
        <f t="shared" si="733"/>
        <v>0</v>
      </c>
      <c r="Y500" s="247"/>
    </row>
    <row r="501" spans="1:25" s="626" customFormat="1" x14ac:dyDescent="0.25">
      <c r="A501" s="195">
        <v>1</v>
      </c>
      <c r="B501" s="625" t="s">
        <v>23</v>
      </c>
      <c r="C501" s="361" t="s">
        <v>20</v>
      </c>
      <c r="D501" s="361">
        <v>2</v>
      </c>
      <c r="E501" s="361" t="s">
        <v>20</v>
      </c>
      <c r="F501" s="258">
        <v>12</v>
      </c>
      <c r="G501" s="756" t="s">
        <v>315</v>
      </c>
      <c r="H501" s="779"/>
      <c r="I501" s="779"/>
      <c r="J501" s="779"/>
      <c r="K501" s="779"/>
      <c r="L501" s="205" t="s">
        <v>237</v>
      </c>
      <c r="M501" s="222">
        <v>0</v>
      </c>
      <c r="N501" s="443">
        <v>0</v>
      </c>
      <c r="O501" s="443">
        <v>0</v>
      </c>
      <c r="P501" s="443">
        <f t="shared" si="657"/>
        <v>0</v>
      </c>
      <c r="Q501" s="443">
        <v>0</v>
      </c>
      <c r="R501" s="443">
        <v>0</v>
      </c>
      <c r="S501" s="443">
        <f t="shared" si="729"/>
        <v>0</v>
      </c>
      <c r="T501" s="443">
        <v>0</v>
      </c>
      <c r="U501" s="443">
        <v>0</v>
      </c>
      <c r="V501" s="443">
        <f t="shared" si="731"/>
        <v>0</v>
      </c>
      <c r="W501" s="633">
        <f t="shared" si="732"/>
        <v>0</v>
      </c>
      <c r="X501" s="199">
        <f t="shared" si="733"/>
        <v>0</v>
      </c>
      <c r="Y501" s="247"/>
    </row>
    <row r="502" spans="1:25" s="121" customFormat="1" x14ac:dyDescent="0.25">
      <c r="A502" s="343"/>
      <c r="B502" s="353"/>
      <c r="C502" s="362"/>
      <c r="D502" s="362"/>
      <c r="E502" s="362"/>
      <c r="F502" s="363"/>
      <c r="G502" s="311"/>
      <c r="H502" s="356"/>
      <c r="I502" s="356"/>
      <c r="J502" s="356"/>
      <c r="K502" s="356"/>
      <c r="L502" s="205"/>
      <c r="M502" s="304"/>
      <c r="N502" s="430"/>
      <c r="O502" s="430"/>
      <c r="P502" s="430"/>
      <c r="Q502" s="430"/>
      <c r="R502" s="430"/>
      <c r="S502" s="430"/>
      <c r="T502" s="430"/>
      <c r="U502" s="430"/>
      <c r="V502" s="430"/>
      <c r="W502" s="191"/>
      <c r="X502" s="191"/>
      <c r="Y502" s="130"/>
    </row>
    <row r="503" spans="1:25" s="121" customFormat="1" ht="15.75" customHeight="1" x14ac:dyDescent="0.25">
      <c r="A503" s="316">
        <v>1</v>
      </c>
      <c r="B503" s="257" t="s">
        <v>23</v>
      </c>
      <c r="C503" s="257" t="s">
        <v>20</v>
      </c>
      <c r="D503" s="257">
        <v>2</v>
      </c>
      <c r="E503" s="257" t="s">
        <v>20</v>
      </c>
      <c r="F503" s="337">
        <v>12</v>
      </c>
      <c r="G503" s="702" t="s">
        <v>130</v>
      </c>
      <c r="H503" s="735"/>
      <c r="I503" s="735"/>
      <c r="J503" s="735"/>
      <c r="K503" s="735"/>
      <c r="L503" s="149" t="s">
        <v>131</v>
      </c>
      <c r="M503" s="307">
        <f>M504</f>
        <v>54000000</v>
      </c>
      <c r="N503" s="439">
        <f t="shared" ref="N503:O503" si="743">N504</f>
        <v>0</v>
      </c>
      <c r="O503" s="439">
        <f t="shared" si="743"/>
        <v>0</v>
      </c>
      <c r="P503" s="430">
        <f t="shared" si="657"/>
        <v>0</v>
      </c>
      <c r="Q503" s="439">
        <f t="shared" ref="Q503:R503" si="744">Q504</f>
        <v>11700000</v>
      </c>
      <c r="R503" s="439">
        <f t="shared" si="744"/>
        <v>68080000</v>
      </c>
      <c r="S503" s="430">
        <f t="shared" ref="S503:S509" si="745">Q503+R503</f>
        <v>79780000</v>
      </c>
      <c r="T503" s="439">
        <f t="shared" ref="T503:U503" si="746">T504</f>
        <v>0</v>
      </c>
      <c r="U503" s="439">
        <f t="shared" si="746"/>
        <v>0</v>
      </c>
      <c r="V503" s="430">
        <f t="shared" ref="V503:V509" si="747">T503+U503</f>
        <v>0</v>
      </c>
      <c r="W503" s="191">
        <f t="shared" ref="W503:W509" si="748">P503+S503+V503</f>
        <v>79780000</v>
      </c>
      <c r="X503" s="191">
        <f t="shared" ref="X503:X509" si="749">M503-W503</f>
        <v>-25780000</v>
      </c>
      <c r="Y503" s="130"/>
    </row>
    <row r="504" spans="1:25" s="121" customFormat="1" x14ac:dyDescent="0.25">
      <c r="A504" s="316">
        <v>1</v>
      </c>
      <c r="B504" s="257" t="s">
        <v>23</v>
      </c>
      <c r="C504" s="257" t="s">
        <v>20</v>
      </c>
      <c r="D504" s="257">
        <v>2</v>
      </c>
      <c r="E504" s="257" t="s">
        <v>20</v>
      </c>
      <c r="F504" s="337">
        <v>12</v>
      </c>
      <c r="G504" s="777" t="s">
        <v>132</v>
      </c>
      <c r="H504" s="778"/>
      <c r="I504" s="778"/>
      <c r="J504" s="778"/>
      <c r="K504" s="778"/>
      <c r="L504" s="149" t="s">
        <v>133</v>
      </c>
      <c r="M504" s="307">
        <f>SUM(M505:M509)</f>
        <v>54000000</v>
      </c>
      <c r="N504" s="439">
        <f t="shared" ref="N504:O504" si="750">SUM(N505:N508)</f>
        <v>0</v>
      </c>
      <c r="O504" s="439">
        <f t="shared" si="750"/>
        <v>0</v>
      </c>
      <c r="P504" s="430">
        <f t="shared" si="657"/>
        <v>0</v>
      </c>
      <c r="Q504" s="439">
        <f t="shared" ref="Q504:R504" si="751">SUM(Q505:Q508)</f>
        <v>11700000</v>
      </c>
      <c r="R504" s="439">
        <f t="shared" si="751"/>
        <v>68080000</v>
      </c>
      <c r="S504" s="430">
        <f t="shared" si="745"/>
        <v>79780000</v>
      </c>
      <c r="T504" s="439">
        <f t="shared" ref="T504:U504" si="752">SUM(T505:T508)</f>
        <v>0</v>
      </c>
      <c r="U504" s="439">
        <f t="shared" si="752"/>
        <v>0</v>
      </c>
      <c r="V504" s="430">
        <f t="shared" si="747"/>
        <v>0</v>
      </c>
      <c r="W504" s="191">
        <f t="shared" si="748"/>
        <v>79780000</v>
      </c>
      <c r="X504" s="191">
        <f t="shared" si="749"/>
        <v>-25780000</v>
      </c>
      <c r="Y504" s="130"/>
    </row>
    <row r="505" spans="1:25" s="626" customFormat="1" x14ac:dyDescent="0.25">
      <c r="A505" s="364">
        <v>1</v>
      </c>
      <c r="B505" s="361" t="s">
        <v>23</v>
      </c>
      <c r="C505" s="361" t="s">
        <v>20</v>
      </c>
      <c r="D505" s="361">
        <v>2</v>
      </c>
      <c r="E505" s="361" t="s">
        <v>20</v>
      </c>
      <c r="F505" s="258">
        <v>12</v>
      </c>
      <c r="G505" s="760" t="s">
        <v>357</v>
      </c>
      <c r="H505" s="780"/>
      <c r="I505" s="780"/>
      <c r="J505" s="780"/>
      <c r="K505" s="781"/>
      <c r="L505" s="259" t="s">
        <v>358</v>
      </c>
      <c r="M505" s="315">
        <v>0</v>
      </c>
      <c r="N505" s="443">
        <v>0</v>
      </c>
      <c r="O505" s="443">
        <v>0</v>
      </c>
      <c r="P505" s="443">
        <f t="shared" si="657"/>
        <v>0</v>
      </c>
      <c r="Q505" s="443">
        <v>0</v>
      </c>
      <c r="R505" s="443">
        <v>0</v>
      </c>
      <c r="S505" s="443">
        <f t="shared" si="745"/>
        <v>0</v>
      </c>
      <c r="T505" s="443">
        <v>0</v>
      </c>
      <c r="U505" s="443">
        <v>0</v>
      </c>
      <c r="V505" s="443">
        <f t="shared" si="747"/>
        <v>0</v>
      </c>
      <c r="W505" s="199">
        <f t="shared" si="748"/>
        <v>0</v>
      </c>
      <c r="X505" s="199">
        <f t="shared" si="749"/>
        <v>0</v>
      </c>
      <c r="Y505" s="247"/>
    </row>
    <row r="506" spans="1:25" s="626" customFormat="1" x14ac:dyDescent="0.25">
      <c r="A506" s="364">
        <v>1</v>
      </c>
      <c r="B506" s="361" t="s">
        <v>23</v>
      </c>
      <c r="C506" s="361" t="s">
        <v>20</v>
      </c>
      <c r="D506" s="361">
        <v>2</v>
      </c>
      <c r="E506" s="361" t="s">
        <v>20</v>
      </c>
      <c r="F506" s="258">
        <v>12</v>
      </c>
      <c r="G506" s="760" t="s">
        <v>359</v>
      </c>
      <c r="H506" s="780"/>
      <c r="I506" s="780"/>
      <c r="J506" s="780"/>
      <c r="K506" s="781"/>
      <c r="L506" s="259" t="s">
        <v>360</v>
      </c>
      <c r="M506" s="309">
        <v>0</v>
      </c>
      <c r="N506" s="443">
        <v>0</v>
      </c>
      <c r="O506" s="443">
        <v>0</v>
      </c>
      <c r="P506" s="443">
        <f t="shared" si="657"/>
        <v>0</v>
      </c>
      <c r="Q506" s="443">
        <v>0</v>
      </c>
      <c r="R506" s="443">
        <v>0</v>
      </c>
      <c r="S506" s="443">
        <f t="shared" si="745"/>
        <v>0</v>
      </c>
      <c r="T506" s="443">
        <v>0</v>
      </c>
      <c r="U506" s="443">
        <v>0</v>
      </c>
      <c r="V506" s="443">
        <f t="shared" si="747"/>
        <v>0</v>
      </c>
      <c r="W506" s="199">
        <f t="shared" si="748"/>
        <v>0</v>
      </c>
      <c r="X506" s="199">
        <f t="shared" si="749"/>
        <v>0</v>
      </c>
      <c r="Y506" s="247"/>
    </row>
    <row r="507" spans="1:25" s="626" customFormat="1" x14ac:dyDescent="0.25">
      <c r="A507" s="364">
        <v>1</v>
      </c>
      <c r="B507" s="361" t="s">
        <v>23</v>
      </c>
      <c r="C507" s="361" t="s">
        <v>20</v>
      </c>
      <c r="D507" s="361">
        <v>2</v>
      </c>
      <c r="E507" s="361" t="s">
        <v>20</v>
      </c>
      <c r="F507" s="258">
        <v>12</v>
      </c>
      <c r="G507" s="760" t="s">
        <v>189</v>
      </c>
      <c r="H507" s="780"/>
      <c r="I507" s="780"/>
      <c r="J507" s="780"/>
      <c r="K507" s="781"/>
      <c r="L507" s="259" t="s">
        <v>437</v>
      </c>
      <c r="M507" s="309">
        <v>54000000</v>
      </c>
      <c r="N507" s="443">
        <v>0</v>
      </c>
      <c r="O507" s="443">
        <v>0</v>
      </c>
      <c r="P507" s="443">
        <f t="shared" si="657"/>
        <v>0</v>
      </c>
      <c r="Q507" s="443">
        <v>11700000</v>
      </c>
      <c r="R507" s="443">
        <f>4500000+63580000</f>
        <v>68080000</v>
      </c>
      <c r="S507" s="443">
        <f t="shared" si="745"/>
        <v>79780000</v>
      </c>
      <c r="T507" s="443">
        <v>0</v>
      </c>
      <c r="U507" s="443">
        <v>0</v>
      </c>
      <c r="V507" s="443">
        <f t="shared" si="747"/>
        <v>0</v>
      </c>
      <c r="W507" s="199">
        <f t="shared" si="748"/>
        <v>79780000</v>
      </c>
      <c r="X507" s="199">
        <f t="shared" si="749"/>
        <v>-25780000</v>
      </c>
      <c r="Y507" s="247"/>
    </row>
    <row r="508" spans="1:25" s="626" customFormat="1" x14ac:dyDescent="0.25">
      <c r="A508" s="364">
        <v>1</v>
      </c>
      <c r="B508" s="361" t="s">
        <v>23</v>
      </c>
      <c r="C508" s="361" t="s">
        <v>20</v>
      </c>
      <c r="D508" s="361">
        <v>2</v>
      </c>
      <c r="E508" s="361" t="s">
        <v>20</v>
      </c>
      <c r="F508" s="258">
        <v>12</v>
      </c>
      <c r="G508" s="365" t="s">
        <v>134</v>
      </c>
      <c r="H508" s="366"/>
      <c r="I508" s="366"/>
      <c r="J508" s="366"/>
      <c r="K508" s="366"/>
      <c r="L508" s="259" t="s">
        <v>361</v>
      </c>
      <c r="M508" s="309">
        <v>0</v>
      </c>
      <c r="N508" s="443">
        <v>0</v>
      </c>
      <c r="O508" s="443">
        <v>0</v>
      </c>
      <c r="P508" s="443">
        <f t="shared" si="657"/>
        <v>0</v>
      </c>
      <c r="Q508" s="443">
        <v>0</v>
      </c>
      <c r="R508" s="443">
        <v>0</v>
      </c>
      <c r="S508" s="443">
        <f t="shared" si="745"/>
        <v>0</v>
      </c>
      <c r="T508" s="443">
        <v>0</v>
      </c>
      <c r="U508" s="443">
        <v>0</v>
      </c>
      <c r="V508" s="443">
        <f t="shared" si="747"/>
        <v>0</v>
      </c>
      <c r="W508" s="633">
        <f t="shared" si="748"/>
        <v>0</v>
      </c>
      <c r="X508" s="199">
        <f t="shared" si="749"/>
        <v>0</v>
      </c>
      <c r="Y508" s="247"/>
    </row>
    <row r="509" spans="1:25" s="626" customFormat="1" x14ac:dyDescent="0.25">
      <c r="A509" s="364">
        <v>1</v>
      </c>
      <c r="B509" s="361" t="s">
        <v>23</v>
      </c>
      <c r="C509" s="361" t="s">
        <v>20</v>
      </c>
      <c r="D509" s="361">
        <v>2</v>
      </c>
      <c r="E509" s="361" t="s">
        <v>20</v>
      </c>
      <c r="F509" s="258">
        <v>12</v>
      </c>
      <c r="G509" s="365" t="s">
        <v>191</v>
      </c>
      <c r="H509" s="366"/>
      <c r="I509" s="366"/>
      <c r="J509" s="366"/>
      <c r="K509" s="366"/>
      <c r="L509" s="259" t="s">
        <v>192</v>
      </c>
      <c r="M509" s="309">
        <v>0</v>
      </c>
      <c r="N509" s="443">
        <v>0</v>
      </c>
      <c r="O509" s="443">
        <v>0</v>
      </c>
      <c r="P509" s="443">
        <f t="shared" si="657"/>
        <v>0</v>
      </c>
      <c r="Q509" s="443">
        <v>0</v>
      </c>
      <c r="R509" s="443">
        <v>0</v>
      </c>
      <c r="S509" s="443">
        <f t="shared" si="745"/>
        <v>0</v>
      </c>
      <c r="T509" s="443">
        <v>0</v>
      </c>
      <c r="U509" s="443">
        <v>0</v>
      </c>
      <c r="V509" s="443">
        <f t="shared" si="747"/>
        <v>0</v>
      </c>
      <c r="W509" s="633">
        <f t="shared" si="748"/>
        <v>0</v>
      </c>
      <c r="X509" s="199">
        <f t="shared" si="749"/>
        <v>0</v>
      </c>
      <c r="Y509" s="247"/>
    </row>
    <row r="510" spans="1:25" s="121" customFormat="1" x14ac:dyDescent="0.25">
      <c r="A510" s="598"/>
      <c r="B510" s="362"/>
      <c r="C510" s="362"/>
      <c r="D510" s="362"/>
      <c r="E510" s="362"/>
      <c r="F510" s="363"/>
      <c r="G510" s="367"/>
      <c r="H510" s="368"/>
      <c r="I510" s="368"/>
      <c r="J510" s="368"/>
      <c r="K510" s="368"/>
      <c r="L510" s="259"/>
      <c r="M510" s="309"/>
      <c r="N510" s="430"/>
      <c r="O510" s="430"/>
      <c r="P510" s="430"/>
      <c r="Q510" s="430"/>
      <c r="R510" s="430"/>
      <c r="S510" s="430"/>
      <c r="T510" s="430"/>
      <c r="U510" s="430"/>
      <c r="V510" s="430"/>
      <c r="W510" s="191"/>
      <c r="X510" s="191"/>
      <c r="Y510" s="130"/>
    </row>
    <row r="511" spans="1:25" s="121" customFormat="1" x14ac:dyDescent="0.25">
      <c r="A511" s="316">
        <v>1</v>
      </c>
      <c r="B511" s="257" t="s">
        <v>23</v>
      </c>
      <c r="C511" s="257" t="s">
        <v>22</v>
      </c>
      <c r="D511" s="257">
        <v>2</v>
      </c>
      <c r="E511" s="257" t="s">
        <v>19</v>
      </c>
      <c r="F511" s="337">
        <v>12</v>
      </c>
      <c r="G511" s="714" t="s">
        <v>248</v>
      </c>
      <c r="H511" s="714"/>
      <c r="I511" s="714"/>
      <c r="J511" s="714"/>
      <c r="K511" s="702"/>
      <c r="L511" s="149" t="s">
        <v>249</v>
      </c>
      <c r="M511" s="219">
        <f>M512</f>
        <v>0</v>
      </c>
      <c r="N511" s="439">
        <f t="shared" ref="N511:O512" si="753">N512</f>
        <v>0</v>
      </c>
      <c r="O511" s="439">
        <f t="shared" si="753"/>
        <v>0</v>
      </c>
      <c r="P511" s="430">
        <f t="shared" si="657"/>
        <v>0</v>
      </c>
      <c r="Q511" s="439">
        <f t="shared" ref="Q511:R512" si="754">Q512</f>
        <v>0</v>
      </c>
      <c r="R511" s="439">
        <f t="shared" si="754"/>
        <v>0</v>
      </c>
      <c r="S511" s="430">
        <f t="shared" ref="S511:S513" si="755">Q511+R511</f>
        <v>0</v>
      </c>
      <c r="T511" s="439">
        <f t="shared" ref="T511:U512" si="756">T512</f>
        <v>0</v>
      </c>
      <c r="U511" s="439">
        <f t="shared" si="756"/>
        <v>0</v>
      </c>
      <c r="V511" s="430">
        <f t="shared" ref="V511:V513" si="757">T511+U511</f>
        <v>0</v>
      </c>
      <c r="W511" s="276">
        <f t="shared" ref="W511:W513" si="758">P511+S511+V511</f>
        <v>0</v>
      </c>
      <c r="X511" s="191">
        <f t="shared" ref="X511:X513" si="759">M511-W511</f>
        <v>0</v>
      </c>
      <c r="Y511" s="130"/>
    </row>
    <row r="512" spans="1:25" s="121" customFormat="1" x14ac:dyDescent="0.25">
      <c r="A512" s="316">
        <v>1</v>
      </c>
      <c r="B512" s="257" t="s">
        <v>23</v>
      </c>
      <c r="C512" s="257" t="s">
        <v>22</v>
      </c>
      <c r="D512" s="257">
        <v>2</v>
      </c>
      <c r="E512" s="257" t="s">
        <v>19</v>
      </c>
      <c r="F512" s="337">
        <v>12</v>
      </c>
      <c r="G512" s="714" t="s">
        <v>250</v>
      </c>
      <c r="H512" s="714"/>
      <c r="I512" s="714"/>
      <c r="J512" s="714"/>
      <c r="K512" s="702"/>
      <c r="L512" s="149" t="s">
        <v>319</v>
      </c>
      <c r="M512" s="219">
        <f>M513</f>
        <v>0</v>
      </c>
      <c r="N512" s="439">
        <f t="shared" si="753"/>
        <v>0</v>
      </c>
      <c r="O512" s="439">
        <f t="shared" si="753"/>
        <v>0</v>
      </c>
      <c r="P512" s="430">
        <f t="shared" si="657"/>
        <v>0</v>
      </c>
      <c r="Q512" s="439">
        <f t="shared" si="754"/>
        <v>0</v>
      </c>
      <c r="R512" s="439">
        <f t="shared" si="754"/>
        <v>0</v>
      </c>
      <c r="S512" s="430">
        <f t="shared" si="755"/>
        <v>0</v>
      </c>
      <c r="T512" s="439">
        <f t="shared" si="756"/>
        <v>0</v>
      </c>
      <c r="U512" s="439">
        <f t="shared" si="756"/>
        <v>0</v>
      </c>
      <c r="V512" s="430">
        <f t="shared" si="757"/>
        <v>0</v>
      </c>
      <c r="W512" s="276">
        <f t="shared" si="758"/>
        <v>0</v>
      </c>
      <c r="X512" s="191">
        <f t="shared" si="759"/>
        <v>0</v>
      </c>
      <c r="Y512" s="130"/>
    </row>
    <row r="513" spans="1:25" s="121" customFormat="1" x14ac:dyDescent="0.25">
      <c r="A513" s="364">
        <v>1</v>
      </c>
      <c r="B513" s="361" t="s">
        <v>23</v>
      </c>
      <c r="C513" s="361" t="s">
        <v>22</v>
      </c>
      <c r="D513" s="361">
        <v>2</v>
      </c>
      <c r="E513" s="361" t="s">
        <v>19</v>
      </c>
      <c r="F513" s="258">
        <v>12</v>
      </c>
      <c r="G513" s="717" t="s">
        <v>252</v>
      </c>
      <c r="H513" s="717"/>
      <c r="I513" s="717"/>
      <c r="J513" s="717"/>
      <c r="K513" s="704"/>
      <c r="L513" s="205" t="s">
        <v>329</v>
      </c>
      <c r="M513" s="222">
        <v>0</v>
      </c>
      <c r="N513" s="430">
        <v>0</v>
      </c>
      <c r="O513" s="430">
        <v>0</v>
      </c>
      <c r="P513" s="430">
        <f t="shared" si="657"/>
        <v>0</v>
      </c>
      <c r="Q513" s="430">
        <v>0</v>
      </c>
      <c r="R513" s="430">
        <v>0</v>
      </c>
      <c r="S513" s="430">
        <f t="shared" si="755"/>
        <v>0</v>
      </c>
      <c r="T513" s="430">
        <v>0</v>
      </c>
      <c r="U513" s="430">
        <v>0</v>
      </c>
      <c r="V513" s="430">
        <f t="shared" si="757"/>
        <v>0</v>
      </c>
      <c r="W513" s="276">
        <f t="shared" si="758"/>
        <v>0</v>
      </c>
      <c r="X513" s="191">
        <f t="shared" si="759"/>
        <v>0</v>
      </c>
      <c r="Y513" s="130"/>
    </row>
    <row r="514" spans="1:25" s="121" customFormat="1" x14ac:dyDescent="0.25">
      <c r="A514" s="343"/>
      <c r="B514" s="353"/>
      <c r="C514" s="362"/>
      <c r="D514" s="362"/>
      <c r="E514" s="362"/>
      <c r="F514" s="363"/>
      <c r="G514" s="367"/>
      <c r="H514" s="368"/>
      <c r="I514" s="368"/>
      <c r="J514" s="368"/>
      <c r="K514" s="368"/>
      <c r="L514" s="259"/>
      <c r="M514" s="309"/>
      <c r="N514" s="430"/>
      <c r="O514" s="430"/>
      <c r="P514" s="430"/>
      <c r="Q514" s="430"/>
      <c r="R514" s="430"/>
      <c r="S514" s="430"/>
      <c r="T514" s="430"/>
      <c r="U514" s="430"/>
      <c r="V514" s="430"/>
      <c r="W514" s="276"/>
      <c r="X514" s="191"/>
      <c r="Y514" s="130"/>
    </row>
    <row r="515" spans="1:25" s="121" customFormat="1" x14ac:dyDescent="0.25">
      <c r="A515" s="234"/>
      <c r="B515" s="235"/>
      <c r="C515" s="337"/>
      <c r="D515" s="337"/>
      <c r="E515" s="337"/>
      <c r="F515" s="337"/>
      <c r="G515" s="593"/>
      <c r="H515" s="578"/>
      <c r="I515" s="578"/>
      <c r="J515" s="578"/>
      <c r="K515" s="578"/>
      <c r="L515" s="205"/>
      <c r="M515" s="229"/>
      <c r="N515" s="430"/>
      <c r="O515" s="430"/>
      <c r="P515" s="430"/>
      <c r="Q515" s="430"/>
      <c r="R515" s="430"/>
      <c r="S515" s="430"/>
      <c r="T515" s="430"/>
      <c r="U515" s="430"/>
      <c r="V515" s="430"/>
      <c r="W515" s="191"/>
      <c r="X515" s="191"/>
      <c r="Y515" s="130"/>
    </row>
    <row r="516" spans="1:25" s="121" customFormat="1" ht="15.75" thickBot="1" x14ac:dyDescent="0.3">
      <c r="A516" s="369"/>
      <c r="B516" s="369"/>
      <c r="C516" s="370"/>
      <c r="D516" s="369"/>
      <c r="E516" s="369"/>
      <c r="F516" s="230"/>
      <c r="G516" s="800"/>
      <c r="H516" s="801"/>
      <c r="I516" s="801"/>
      <c r="J516" s="801"/>
      <c r="K516" s="802"/>
      <c r="L516" s="371"/>
      <c r="M516" s="372"/>
      <c r="N516" s="443"/>
      <c r="O516" s="443"/>
      <c r="P516" s="443"/>
      <c r="Q516" s="443"/>
      <c r="R516" s="443"/>
      <c r="S516" s="443"/>
      <c r="T516" s="443"/>
      <c r="U516" s="443"/>
      <c r="V516" s="443"/>
      <c r="W516" s="196"/>
      <c r="X516" s="196"/>
      <c r="Y516" s="130"/>
    </row>
    <row r="517" spans="1:25" s="121" customFormat="1" ht="15.75" thickBot="1" x14ac:dyDescent="0.3">
      <c r="A517" s="785" t="s">
        <v>362</v>
      </c>
      <c r="B517" s="786"/>
      <c r="C517" s="786"/>
      <c r="D517" s="786"/>
      <c r="E517" s="786"/>
      <c r="F517" s="786"/>
      <c r="G517" s="786"/>
      <c r="H517" s="786"/>
      <c r="I517" s="787"/>
      <c r="J517" s="373"/>
      <c r="K517" s="374"/>
      <c r="L517" s="570"/>
      <c r="M517" s="375">
        <f>M12</f>
        <v>14620733459</v>
      </c>
      <c r="N517" s="451">
        <f t="shared" ref="N517:W517" si="760">N13</f>
        <v>4195364607</v>
      </c>
      <c r="O517" s="451">
        <f t="shared" si="760"/>
        <v>1059128159</v>
      </c>
      <c r="P517" s="451">
        <f t="shared" si="760"/>
        <v>5254492766</v>
      </c>
      <c r="Q517" s="452">
        <f t="shared" si="760"/>
        <v>2283106562</v>
      </c>
      <c r="R517" s="452">
        <f t="shared" si="760"/>
        <v>577900687</v>
      </c>
      <c r="S517" s="452">
        <f t="shared" si="760"/>
        <v>2861007249</v>
      </c>
      <c r="T517" s="452">
        <f t="shared" si="760"/>
        <v>3730119</v>
      </c>
      <c r="U517" s="452">
        <f t="shared" si="760"/>
        <v>0</v>
      </c>
      <c r="V517" s="453">
        <f t="shared" si="760"/>
        <v>3730119</v>
      </c>
      <c r="W517" s="376">
        <f t="shared" si="760"/>
        <v>8119230134</v>
      </c>
      <c r="X517" s="377">
        <f t="shared" ref="X517" si="761">M517-W517</f>
        <v>6501503325</v>
      </c>
      <c r="Y517" s="130"/>
    </row>
    <row r="518" spans="1:25" s="121" customFormat="1" x14ac:dyDescent="0.25">
      <c r="A518" s="788"/>
      <c r="B518" s="789"/>
      <c r="C518" s="789"/>
      <c r="D518" s="789"/>
      <c r="E518" s="789"/>
      <c r="F518" s="789"/>
      <c r="G518" s="789"/>
      <c r="H518" s="789"/>
      <c r="I518" s="790"/>
      <c r="J518" s="378"/>
      <c r="K518" s="791" t="s">
        <v>363</v>
      </c>
      <c r="L518" s="792"/>
      <c r="M518" s="793"/>
      <c r="N518" s="454"/>
      <c r="O518" s="455"/>
      <c r="P518" s="456"/>
      <c r="Q518" s="457"/>
      <c r="R518" s="455"/>
      <c r="S518" s="456"/>
      <c r="T518" s="457"/>
      <c r="U518" s="455"/>
      <c r="V518" s="456"/>
      <c r="W518" s="379"/>
      <c r="X518" s="380"/>
    </row>
    <row r="519" spans="1:25" s="121" customFormat="1" x14ac:dyDescent="0.25">
      <c r="A519" s="794"/>
      <c r="B519" s="795"/>
      <c r="C519" s="795"/>
      <c r="D519" s="795"/>
      <c r="E519" s="795"/>
      <c r="F519" s="795"/>
      <c r="G519" s="795"/>
      <c r="H519" s="795"/>
      <c r="I519" s="796"/>
      <c r="J519" s="381"/>
      <c r="K519" s="797" t="s">
        <v>364</v>
      </c>
      <c r="L519" s="798"/>
      <c r="M519" s="799"/>
      <c r="N519" s="458">
        <f>N517</f>
        <v>4195364607</v>
      </c>
      <c r="O519" s="459">
        <f>O517</f>
        <v>1059128159</v>
      </c>
      <c r="P519" s="460">
        <f>N519+O519</f>
        <v>5254492766</v>
      </c>
      <c r="Q519" s="459">
        <f>Q517</f>
        <v>2283106562</v>
      </c>
      <c r="R519" s="459">
        <f>R517</f>
        <v>577900687</v>
      </c>
      <c r="S519" s="460">
        <f>Q519+R519</f>
        <v>2861007249</v>
      </c>
      <c r="T519" s="461">
        <v>10504920</v>
      </c>
      <c r="U519" s="461">
        <v>0</v>
      </c>
      <c r="V519" s="462">
        <f>T519+U519</f>
        <v>10504920</v>
      </c>
      <c r="W519" s="382">
        <f>P519+S519+V519</f>
        <v>8126004935</v>
      </c>
      <c r="X519" s="383"/>
    </row>
    <row r="520" spans="1:25" s="121" customFormat="1" x14ac:dyDescent="0.25">
      <c r="A520" s="794"/>
      <c r="B520" s="795"/>
      <c r="C520" s="795"/>
      <c r="D520" s="795"/>
      <c r="E520" s="795"/>
      <c r="F520" s="795"/>
      <c r="G520" s="795"/>
      <c r="H520" s="795"/>
      <c r="I520" s="796"/>
      <c r="J520" s="381"/>
      <c r="K520" s="797" t="s">
        <v>365</v>
      </c>
      <c r="L520" s="798"/>
      <c r="M520" s="799"/>
      <c r="N520" s="458"/>
      <c r="O520" s="459"/>
      <c r="P520" s="460"/>
      <c r="Q520" s="463"/>
      <c r="R520" s="459"/>
      <c r="S520" s="460"/>
      <c r="T520" s="463"/>
      <c r="U520" s="459"/>
      <c r="V520" s="460"/>
      <c r="W520" s="384"/>
      <c r="X520" s="383"/>
    </row>
    <row r="521" spans="1:25" s="121" customFormat="1" x14ac:dyDescent="0.25">
      <c r="A521" s="794"/>
      <c r="B521" s="795"/>
      <c r="C521" s="795"/>
      <c r="D521" s="795"/>
      <c r="E521" s="795"/>
      <c r="F521" s="795"/>
      <c r="G521" s="795"/>
      <c r="H521" s="795"/>
      <c r="I521" s="796"/>
      <c r="J521" s="381"/>
      <c r="K521" s="797" t="s">
        <v>366</v>
      </c>
      <c r="L521" s="798"/>
      <c r="M521" s="799"/>
      <c r="N521" s="458">
        <v>0</v>
      </c>
      <c r="O521" s="459">
        <v>0</v>
      </c>
      <c r="P521" s="460">
        <f>N521+O521</f>
        <v>0</v>
      </c>
      <c r="Q521" s="463">
        <v>0</v>
      </c>
      <c r="R521" s="459">
        <v>0</v>
      </c>
      <c r="S521" s="460">
        <f>Q521+R521</f>
        <v>0</v>
      </c>
      <c r="T521" s="459">
        <v>0</v>
      </c>
      <c r="U521" s="459">
        <v>0</v>
      </c>
      <c r="V521" s="460">
        <f>T521+U521</f>
        <v>0</v>
      </c>
      <c r="W521" s="384">
        <f>P521+S521+V521</f>
        <v>0</v>
      </c>
      <c r="X521" s="383"/>
    </row>
    <row r="522" spans="1:25" s="121" customFormat="1" x14ac:dyDescent="0.25">
      <c r="A522" s="794"/>
      <c r="B522" s="795"/>
      <c r="C522" s="795"/>
      <c r="D522" s="795"/>
      <c r="E522" s="795"/>
      <c r="F522" s="795"/>
      <c r="G522" s="795"/>
      <c r="H522" s="795"/>
      <c r="I522" s="796"/>
      <c r="J522" s="381"/>
      <c r="K522" s="797" t="s">
        <v>367</v>
      </c>
      <c r="L522" s="798"/>
      <c r="M522" s="799"/>
      <c r="N522" s="458">
        <v>0</v>
      </c>
      <c r="O522" s="459">
        <v>0</v>
      </c>
      <c r="P522" s="460">
        <f>N522+O522</f>
        <v>0</v>
      </c>
      <c r="Q522" s="463">
        <v>0</v>
      </c>
      <c r="R522" s="459">
        <v>0</v>
      </c>
      <c r="S522" s="460">
        <f>Q522+R522</f>
        <v>0</v>
      </c>
      <c r="T522" s="459">
        <v>31461957</v>
      </c>
      <c r="U522" s="459">
        <v>0</v>
      </c>
      <c r="V522" s="460">
        <f>T522+U522</f>
        <v>31461957</v>
      </c>
      <c r="W522" s="384">
        <f>P522+S522+V522</f>
        <v>31461957</v>
      </c>
      <c r="X522" s="383"/>
    </row>
    <row r="523" spans="1:25" s="121" customFormat="1" x14ac:dyDescent="0.25">
      <c r="A523" s="794"/>
      <c r="B523" s="795"/>
      <c r="C523" s="795"/>
      <c r="D523" s="795"/>
      <c r="E523" s="795"/>
      <c r="F523" s="795"/>
      <c r="G523" s="795"/>
      <c r="H523" s="795"/>
      <c r="I523" s="796"/>
      <c r="J523" s="381"/>
      <c r="K523" s="797" t="s">
        <v>368</v>
      </c>
      <c r="L523" s="798"/>
      <c r="M523" s="799"/>
      <c r="N523" s="458">
        <v>0</v>
      </c>
      <c r="O523" s="459">
        <v>0</v>
      </c>
      <c r="P523" s="460">
        <f>N523+O523</f>
        <v>0</v>
      </c>
      <c r="Q523" s="463">
        <v>0</v>
      </c>
      <c r="R523" s="459">
        <v>0</v>
      </c>
      <c r="S523" s="460">
        <f>Q523+R523</f>
        <v>0</v>
      </c>
      <c r="T523" s="459">
        <v>0</v>
      </c>
      <c r="U523" s="459">
        <v>0</v>
      </c>
      <c r="V523" s="460">
        <f>T523+U523</f>
        <v>0</v>
      </c>
      <c r="W523" s="384">
        <f>P523+S523+V523</f>
        <v>0</v>
      </c>
      <c r="X523" s="383"/>
    </row>
    <row r="524" spans="1:25" s="121" customFormat="1" x14ac:dyDescent="0.25">
      <c r="A524" s="794"/>
      <c r="B524" s="795"/>
      <c r="C524" s="795"/>
      <c r="D524" s="795"/>
      <c r="E524" s="795"/>
      <c r="F524" s="795"/>
      <c r="G524" s="795"/>
      <c r="H524" s="795"/>
      <c r="I524" s="796"/>
      <c r="J524" s="381"/>
      <c r="K524" s="797" t="s">
        <v>369</v>
      </c>
      <c r="L524" s="798"/>
      <c r="M524" s="799"/>
      <c r="N524" s="458">
        <v>0</v>
      </c>
      <c r="O524" s="459">
        <v>0</v>
      </c>
      <c r="P524" s="460">
        <f>N524+O524</f>
        <v>0</v>
      </c>
      <c r="Q524" s="463">
        <v>0</v>
      </c>
      <c r="R524" s="459">
        <v>0</v>
      </c>
      <c r="S524" s="460">
        <f>Q524+R524</f>
        <v>0</v>
      </c>
      <c r="T524" s="459">
        <v>0</v>
      </c>
      <c r="U524" s="459">
        <v>0</v>
      </c>
      <c r="V524" s="460">
        <f>T524+U524</f>
        <v>0</v>
      </c>
      <c r="W524" s="384">
        <f>P524+S524+V524</f>
        <v>0</v>
      </c>
      <c r="X524" s="383"/>
    </row>
    <row r="525" spans="1:25" s="121" customFormat="1" x14ac:dyDescent="0.25">
      <c r="A525" s="794"/>
      <c r="B525" s="795"/>
      <c r="C525" s="795"/>
      <c r="D525" s="795"/>
      <c r="E525" s="795"/>
      <c r="F525" s="795"/>
      <c r="G525" s="795"/>
      <c r="H525" s="795"/>
      <c r="I525" s="796"/>
      <c r="J525" s="381"/>
      <c r="K525" s="797" t="s">
        <v>370</v>
      </c>
      <c r="L525" s="798"/>
      <c r="M525" s="799"/>
      <c r="N525" s="458"/>
      <c r="O525" s="459">
        <v>0</v>
      </c>
      <c r="P525" s="460">
        <f>N525+O525</f>
        <v>0</v>
      </c>
      <c r="Q525" s="463">
        <v>0</v>
      </c>
      <c r="R525" s="459">
        <v>0</v>
      </c>
      <c r="S525" s="464">
        <f>Q525+R525</f>
        <v>0</v>
      </c>
      <c r="T525" s="458">
        <v>0</v>
      </c>
      <c r="U525" s="459">
        <v>0</v>
      </c>
      <c r="V525" s="460">
        <f>T525+U525</f>
        <v>0</v>
      </c>
      <c r="W525" s="384">
        <f>P525+S525+V525</f>
        <v>0</v>
      </c>
      <c r="X525" s="383"/>
    </row>
    <row r="526" spans="1:25" s="121" customFormat="1" ht="4.5" customHeight="1" x14ac:dyDescent="0.25">
      <c r="A526" s="803"/>
      <c r="B526" s="804"/>
      <c r="C526" s="804"/>
      <c r="D526" s="804"/>
      <c r="E526" s="804"/>
      <c r="F526" s="804"/>
      <c r="G526" s="804"/>
      <c r="H526" s="804"/>
      <c r="I526" s="805"/>
      <c r="J526" s="385"/>
      <c r="K526" s="806"/>
      <c r="L526" s="806"/>
      <c r="M526" s="806"/>
      <c r="N526" s="465"/>
      <c r="O526" s="466"/>
      <c r="P526" s="467"/>
      <c r="Q526" s="466"/>
      <c r="R526" s="466"/>
      <c r="S526" s="466"/>
      <c r="T526" s="468"/>
      <c r="U526" s="466"/>
      <c r="V526" s="467"/>
      <c r="W526" s="569"/>
      <c r="X526" s="383"/>
    </row>
    <row r="527" spans="1:25" s="121" customFormat="1" x14ac:dyDescent="0.25">
      <c r="A527" s="803"/>
      <c r="B527" s="804"/>
      <c r="C527" s="804"/>
      <c r="D527" s="804"/>
      <c r="E527" s="804"/>
      <c r="F527" s="804"/>
      <c r="G527" s="804"/>
      <c r="H527" s="804"/>
      <c r="I527" s="805"/>
      <c r="J527" s="385"/>
      <c r="K527" s="386" t="s">
        <v>371</v>
      </c>
      <c r="L527" s="814" t="s">
        <v>371</v>
      </c>
      <c r="M527" s="815"/>
      <c r="N527" s="458">
        <f t="shared" ref="N527:U527" si="762">SUM(N519:N525)</f>
        <v>4195364607</v>
      </c>
      <c r="O527" s="459">
        <f t="shared" si="762"/>
        <v>1059128159</v>
      </c>
      <c r="P527" s="460">
        <f t="shared" si="762"/>
        <v>5254492766</v>
      </c>
      <c r="Q527" s="463">
        <f t="shared" si="762"/>
        <v>2283106562</v>
      </c>
      <c r="R527" s="459">
        <f t="shared" si="762"/>
        <v>577900687</v>
      </c>
      <c r="S527" s="464">
        <f t="shared" si="762"/>
        <v>2861007249</v>
      </c>
      <c r="T527" s="459">
        <f>SUM(T519:T525)</f>
        <v>41966877</v>
      </c>
      <c r="U527" s="459">
        <f t="shared" si="762"/>
        <v>0</v>
      </c>
      <c r="V527" s="460">
        <f>T527+U527</f>
        <v>41966877</v>
      </c>
      <c r="W527" s="384">
        <f>SUM(W519:W525)</f>
        <v>8157466892</v>
      </c>
      <c r="X527" s="383"/>
    </row>
    <row r="528" spans="1:25" s="121" customFormat="1" ht="15.75" thickBot="1" x14ac:dyDescent="0.3">
      <c r="A528" s="816"/>
      <c r="B528" s="817"/>
      <c r="C528" s="817"/>
      <c r="D528" s="817"/>
      <c r="E528" s="817"/>
      <c r="F528" s="817"/>
      <c r="G528" s="817"/>
      <c r="H528" s="817"/>
      <c r="I528" s="818"/>
      <c r="J528" s="387"/>
      <c r="K528" s="387"/>
      <c r="L528" s="387"/>
      <c r="M528" s="388"/>
      <c r="N528" s="469"/>
      <c r="O528" s="469"/>
      <c r="P528" s="469"/>
      <c r="Q528" s="469"/>
      <c r="R528" s="469"/>
      <c r="S528" s="469"/>
      <c r="T528" s="469"/>
      <c r="U528" s="469"/>
      <c r="V528" s="469"/>
      <c r="W528" s="388"/>
      <c r="X528" s="389"/>
    </row>
    <row r="529" spans="1:24" s="121" customFormat="1" ht="15.75" thickBot="1" x14ac:dyDescent="0.3">
      <c r="A529" s="390"/>
      <c r="B529" s="391"/>
      <c r="C529" s="391"/>
      <c r="D529" s="819"/>
      <c r="E529" s="819"/>
      <c r="F529" s="819"/>
      <c r="G529" s="819"/>
      <c r="H529" s="819"/>
      <c r="I529" s="819"/>
      <c r="J529" s="819"/>
      <c r="K529" s="819"/>
      <c r="L529" s="819"/>
      <c r="M529" s="392"/>
      <c r="N529" s="470"/>
      <c r="O529" s="470"/>
      <c r="P529" s="470"/>
      <c r="Q529" s="470"/>
      <c r="R529" s="470"/>
      <c r="S529" s="470"/>
      <c r="T529" s="470"/>
      <c r="U529" s="470"/>
      <c r="V529" s="470"/>
      <c r="W529" s="392"/>
      <c r="X529" s="393"/>
    </row>
    <row r="530" spans="1:24" s="121" customFormat="1" x14ac:dyDescent="0.25">
      <c r="A530" s="820" t="s">
        <v>9</v>
      </c>
      <c r="B530" s="821"/>
      <c r="C530" s="821"/>
      <c r="D530" s="821"/>
      <c r="E530" s="821"/>
      <c r="F530" s="821"/>
      <c r="G530" s="821"/>
      <c r="H530" s="821"/>
      <c r="I530" s="821"/>
      <c r="J530" s="822"/>
      <c r="K530" s="822" t="s">
        <v>10</v>
      </c>
      <c r="L530" s="562"/>
      <c r="M530" s="562" t="s">
        <v>372</v>
      </c>
      <c r="N530" s="807" t="s">
        <v>86</v>
      </c>
      <c r="O530" s="808"/>
      <c r="P530" s="809"/>
      <c r="Q530" s="810" t="s">
        <v>87</v>
      </c>
      <c r="R530" s="811"/>
      <c r="S530" s="812"/>
      <c r="T530" s="807" t="s">
        <v>88</v>
      </c>
      <c r="U530" s="808"/>
      <c r="V530" s="809"/>
      <c r="W530" s="563" t="s">
        <v>89</v>
      </c>
      <c r="X530" s="394" t="s">
        <v>90</v>
      </c>
    </row>
    <row r="531" spans="1:24" s="121" customFormat="1" x14ac:dyDescent="0.25">
      <c r="A531" s="820"/>
      <c r="B531" s="821"/>
      <c r="C531" s="821"/>
      <c r="D531" s="821"/>
      <c r="E531" s="821"/>
      <c r="F531" s="821"/>
      <c r="G531" s="821"/>
      <c r="H531" s="821"/>
      <c r="I531" s="821"/>
      <c r="J531" s="822"/>
      <c r="K531" s="822"/>
      <c r="L531" s="562"/>
      <c r="M531" s="562" t="s">
        <v>94</v>
      </c>
      <c r="N531" s="471" t="s">
        <v>91</v>
      </c>
      <c r="O531" s="813" t="s">
        <v>92</v>
      </c>
      <c r="P531" s="472" t="s">
        <v>91</v>
      </c>
      <c r="Q531" s="473" t="s">
        <v>91</v>
      </c>
      <c r="R531" s="813" t="s">
        <v>92</v>
      </c>
      <c r="S531" s="474" t="s">
        <v>91</v>
      </c>
      <c r="T531" s="471" t="s">
        <v>91</v>
      </c>
      <c r="U531" s="813" t="s">
        <v>92</v>
      </c>
      <c r="V531" s="472" t="s">
        <v>91</v>
      </c>
      <c r="W531" s="563" t="s">
        <v>93</v>
      </c>
      <c r="X531" s="394" t="s">
        <v>94</v>
      </c>
    </row>
    <row r="532" spans="1:24" s="121" customFormat="1" x14ac:dyDescent="0.25">
      <c r="A532" s="823"/>
      <c r="B532" s="824"/>
      <c r="C532" s="824"/>
      <c r="D532" s="824"/>
      <c r="E532" s="824"/>
      <c r="F532" s="824"/>
      <c r="G532" s="824"/>
      <c r="H532" s="824"/>
      <c r="I532" s="824"/>
      <c r="J532" s="825"/>
      <c r="K532" s="825"/>
      <c r="L532" s="564"/>
      <c r="M532" s="564"/>
      <c r="N532" s="475" t="s">
        <v>95</v>
      </c>
      <c r="O532" s="811"/>
      <c r="P532" s="476" t="s">
        <v>92</v>
      </c>
      <c r="Q532" s="567" t="s">
        <v>95</v>
      </c>
      <c r="R532" s="811"/>
      <c r="S532" s="568" t="s">
        <v>92</v>
      </c>
      <c r="T532" s="475" t="s">
        <v>95</v>
      </c>
      <c r="U532" s="811"/>
      <c r="V532" s="476" t="s">
        <v>92</v>
      </c>
      <c r="W532" s="566" t="s">
        <v>96</v>
      </c>
      <c r="X532" s="395"/>
    </row>
    <row r="533" spans="1:24" s="121" customFormat="1" x14ac:dyDescent="0.25">
      <c r="A533" s="826">
        <v>1</v>
      </c>
      <c r="B533" s="827"/>
      <c r="C533" s="827"/>
      <c r="D533" s="827"/>
      <c r="E533" s="827"/>
      <c r="F533" s="827"/>
      <c r="G533" s="827"/>
      <c r="H533" s="827"/>
      <c r="I533" s="827"/>
      <c r="J533" s="828"/>
      <c r="K533" s="560">
        <v>2</v>
      </c>
      <c r="L533" s="559"/>
      <c r="M533" s="559">
        <v>3</v>
      </c>
      <c r="N533" s="477">
        <v>4</v>
      </c>
      <c r="O533" s="478">
        <v>5</v>
      </c>
      <c r="P533" s="479" t="s">
        <v>97</v>
      </c>
      <c r="Q533" s="480">
        <v>7</v>
      </c>
      <c r="R533" s="478">
        <v>8</v>
      </c>
      <c r="S533" s="481" t="s">
        <v>98</v>
      </c>
      <c r="T533" s="477">
        <v>10</v>
      </c>
      <c r="U533" s="478">
        <v>11</v>
      </c>
      <c r="V533" s="479" t="s">
        <v>99</v>
      </c>
      <c r="W533" s="560" t="s">
        <v>100</v>
      </c>
      <c r="X533" s="396" t="s">
        <v>101</v>
      </c>
    </row>
    <row r="534" spans="1:24" s="121" customFormat="1" x14ac:dyDescent="0.25">
      <c r="A534" s="829"/>
      <c r="B534" s="830"/>
      <c r="C534" s="830"/>
      <c r="D534" s="830"/>
      <c r="E534" s="830"/>
      <c r="F534" s="830"/>
      <c r="G534" s="830"/>
      <c r="H534" s="830"/>
      <c r="I534" s="831"/>
      <c r="J534" s="397"/>
      <c r="K534" s="565"/>
      <c r="L534" s="561"/>
      <c r="M534" s="565"/>
      <c r="N534" s="475"/>
      <c r="O534" s="558"/>
      <c r="P534" s="476"/>
      <c r="Q534" s="567"/>
      <c r="R534" s="558"/>
      <c r="S534" s="568"/>
      <c r="T534" s="458">
        <v>0</v>
      </c>
      <c r="U534" s="558"/>
      <c r="V534" s="482"/>
      <c r="W534" s="566"/>
      <c r="X534" s="394"/>
    </row>
    <row r="535" spans="1:24" s="121" customFormat="1" x14ac:dyDescent="0.25">
      <c r="A535" s="803"/>
      <c r="B535" s="804"/>
      <c r="C535" s="804"/>
      <c r="D535" s="804"/>
      <c r="E535" s="804"/>
      <c r="F535" s="804"/>
      <c r="G535" s="804"/>
      <c r="H535" s="804"/>
      <c r="I535" s="805"/>
      <c r="J535" s="385"/>
      <c r="K535" s="398" t="s">
        <v>373</v>
      </c>
      <c r="L535" s="399" t="s">
        <v>373</v>
      </c>
      <c r="M535" s="400"/>
      <c r="N535" s="483"/>
      <c r="O535" s="484"/>
      <c r="P535" s="485"/>
      <c r="Q535" s="486"/>
      <c r="R535" s="484"/>
      <c r="S535" s="487"/>
      <c r="T535" s="483"/>
      <c r="U535" s="484"/>
      <c r="V535" s="485"/>
      <c r="W535" s="401"/>
      <c r="X535" s="402"/>
    </row>
    <row r="536" spans="1:24" s="121" customFormat="1" x14ac:dyDescent="0.25">
      <c r="A536" s="803"/>
      <c r="B536" s="804"/>
      <c r="C536" s="804"/>
      <c r="D536" s="804"/>
      <c r="E536" s="804"/>
      <c r="F536" s="804"/>
      <c r="G536" s="804"/>
      <c r="H536" s="804"/>
      <c r="I536" s="805"/>
      <c r="J536" s="385"/>
      <c r="K536" s="398" t="s">
        <v>374</v>
      </c>
      <c r="L536" s="385" t="s">
        <v>374</v>
      </c>
      <c r="M536" s="403"/>
      <c r="N536" s="458">
        <f>N517</f>
        <v>4195364607</v>
      </c>
      <c r="O536" s="459">
        <f>O517</f>
        <v>1059128159</v>
      </c>
      <c r="P536" s="460">
        <f>N536+O536</f>
        <v>5254492766</v>
      </c>
      <c r="Q536" s="459">
        <f>Q517</f>
        <v>2283106562</v>
      </c>
      <c r="R536" s="459">
        <f>R517</f>
        <v>577900687</v>
      </c>
      <c r="S536" s="488">
        <f>Q536+R536</f>
        <v>2861007249</v>
      </c>
      <c r="T536" s="463">
        <f>T517</f>
        <v>3730119</v>
      </c>
      <c r="U536" s="459">
        <f>U517</f>
        <v>0</v>
      </c>
      <c r="V536" s="462">
        <f>T536+U536</f>
        <v>3730119</v>
      </c>
      <c r="W536" s="382">
        <f>P536+S536+V536</f>
        <v>8119230134</v>
      </c>
      <c r="X536" s="404"/>
    </row>
    <row r="537" spans="1:24" s="121" customFormat="1" x14ac:dyDescent="0.25">
      <c r="A537" s="803"/>
      <c r="B537" s="804"/>
      <c r="C537" s="804"/>
      <c r="D537" s="804"/>
      <c r="E537" s="804"/>
      <c r="F537" s="804"/>
      <c r="G537" s="804"/>
      <c r="H537" s="804"/>
      <c r="I537" s="805"/>
      <c r="J537" s="385"/>
      <c r="K537" s="398" t="s">
        <v>375</v>
      </c>
      <c r="L537" s="399" t="s">
        <v>375</v>
      </c>
      <c r="M537" s="400"/>
      <c r="N537" s="458"/>
      <c r="O537" s="459"/>
      <c r="P537" s="460"/>
      <c r="Q537" s="463"/>
      <c r="R537" s="459"/>
      <c r="S537" s="460"/>
      <c r="T537" s="463"/>
      <c r="U537" s="459"/>
      <c r="V537" s="460"/>
      <c r="W537" s="384"/>
      <c r="X537" s="404"/>
    </row>
    <row r="538" spans="1:24" s="121" customFormat="1" x14ac:dyDescent="0.25">
      <c r="A538" s="803"/>
      <c r="B538" s="804"/>
      <c r="C538" s="804"/>
      <c r="D538" s="804"/>
      <c r="E538" s="804"/>
      <c r="F538" s="804"/>
      <c r="G538" s="804"/>
      <c r="H538" s="804"/>
      <c r="I538" s="805"/>
      <c r="J538" s="385"/>
      <c r="K538" s="398" t="s">
        <v>366</v>
      </c>
      <c r="L538" s="385" t="s">
        <v>376</v>
      </c>
      <c r="M538" s="403"/>
      <c r="N538" s="458">
        <v>0</v>
      </c>
      <c r="O538" s="459">
        <v>0</v>
      </c>
      <c r="P538" s="460">
        <f>N538+O538</f>
        <v>0</v>
      </c>
      <c r="Q538" s="463">
        <v>0</v>
      </c>
      <c r="R538" s="459">
        <v>0</v>
      </c>
      <c r="S538" s="460">
        <f>Q538+R538</f>
        <v>0</v>
      </c>
      <c r="T538" s="459">
        <v>0</v>
      </c>
      <c r="U538" s="459">
        <v>0</v>
      </c>
      <c r="V538" s="460">
        <f>T538+U538</f>
        <v>0</v>
      </c>
      <c r="W538" s="384">
        <f>P538+S538+V538</f>
        <v>0</v>
      </c>
      <c r="X538" s="404"/>
    </row>
    <row r="539" spans="1:24" s="121" customFormat="1" x14ac:dyDescent="0.25">
      <c r="A539" s="803"/>
      <c r="B539" s="804"/>
      <c r="C539" s="804"/>
      <c r="D539" s="804"/>
      <c r="E539" s="804"/>
      <c r="F539" s="804"/>
      <c r="G539" s="804"/>
      <c r="H539" s="804"/>
      <c r="I539" s="805"/>
      <c r="J539" s="385"/>
      <c r="K539" s="398" t="s">
        <v>367</v>
      </c>
      <c r="L539" s="399" t="s">
        <v>367</v>
      </c>
      <c r="M539" s="400"/>
      <c r="N539" s="458">
        <v>0</v>
      </c>
      <c r="O539" s="459">
        <v>0</v>
      </c>
      <c r="P539" s="460">
        <f>N539+O539</f>
        <v>0</v>
      </c>
      <c r="Q539" s="463">
        <v>0</v>
      </c>
      <c r="R539" s="459">
        <v>0</v>
      </c>
      <c r="S539" s="460">
        <f>Q539+R539</f>
        <v>0</v>
      </c>
      <c r="T539" s="459">
        <v>31461957</v>
      </c>
      <c r="U539" s="459">
        <v>0</v>
      </c>
      <c r="V539" s="460">
        <f>T539+U539</f>
        <v>31461957</v>
      </c>
      <c r="W539" s="384">
        <f>P539+S539+V539</f>
        <v>31461957</v>
      </c>
      <c r="X539" s="404"/>
    </row>
    <row r="540" spans="1:24" s="121" customFormat="1" x14ac:dyDescent="0.25">
      <c r="A540" s="803"/>
      <c r="B540" s="804"/>
      <c r="C540" s="804"/>
      <c r="D540" s="804"/>
      <c r="E540" s="804"/>
      <c r="F540" s="804"/>
      <c r="G540" s="804"/>
      <c r="H540" s="804"/>
      <c r="I540" s="805"/>
      <c r="J540" s="385"/>
      <c r="K540" s="398" t="s">
        <v>368</v>
      </c>
      <c r="L540" s="385" t="s">
        <v>368</v>
      </c>
      <c r="M540" s="403"/>
      <c r="N540" s="458">
        <v>0</v>
      </c>
      <c r="O540" s="459">
        <v>0</v>
      </c>
      <c r="P540" s="460">
        <f>N540+O540</f>
        <v>0</v>
      </c>
      <c r="Q540" s="463">
        <v>0</v>
      </c>
      <c r="R540" s="459">
        <v>0</v>
      </c>
      <c r="S540" s="460">
        <f>Q540+R540</f>
        <v>0</v>
      </c>
      <c r="T540" s="459">
        <v>0</v>
      </c>
      <c r="U540" s="459">
        <v>0</v>
      </c>
      <c r="V540" s="460">
        <f>T540+U540</f>
        <v>0</v>
      </c>
      <c r="W540" s="384">
        <f>P540+S540+V540</f>
        <v>0</v>
      </c>
      <c r="X540" s="404"/>
    </row>
    <row r="541" spans="1:24" s="121" customFormat="1" x14ac:dyDescent="0.25">
      <c r="A541" s="803"/>
      <c r="B541" s="804"/>
      <c r="C541" s="804"/>
      <c r="D541" s="804"/>
      <c r="E541" s="804"/>
      <c r="F541" s="804"/>
      <c r="G541" s="804"/>
      <c r="H541" s="804"/>
      <c r="I541" s="805"/>
      <c r="J541" s="385"/>
      <c r="K541" s="398" t="s">
        <v>369</v>
      </c>
      <c r="L541" s="385" t="s">
        <v>369</v>
      </c>
      <c r="M541" s="403"/>
      <c r="N541" s="458">
        <v>0</v>
      </c>
      <c r="O541" s="459">
        <v>0</v>
      </c>
      <c r="P541" s="460">
        <f>N541+O541</f>
        <v>0</v>
      </c>
      <c r="Q541" s="463">
        <v>0</v>
      </c>
      <c r="R541" s="459">
        <v>0</v>
      </c>
      <c r="S541" s="460">
        <f>Q541+R541</f>
        <v>0</v>
      </c>
      <c r="T541" s="459">
        <v>0</v>
      </c>
      <c r="U541" s="459">
        <v>0</v>
      </c>
      <c r="V541" s="460">
        <f>T541+U541</f>
        <v>0</v>
      </c>
      <c r="W541" s="384">
        <f>P541+S541+V541</f>
        <v>0</v>
      </c>
      <c r="X541" s="404"/>
    </row>
    <row r="542" spans="1:24" s="121" customFormat="1" x14ac:dyDescent="0.25">
      <c r="A542" s="803"/>
      <c r="B542" s="804"/>
      <c r="C542" s="804"/>
      <c r="D542" s="804"/>
      <c r="E542" s="804"/>
      <c r="F542" s="804"/>
      <c r="G542" s="804"/>
      <c r="H542" s="804"/>
      <c r="I542" s="805"/>
      <c r="J542" s="385"/>
      <c r="K542" s="398" t="s">
        <v>377</v>
      </c>
      <c r="L542" s="385" t="s">
        <v>377</v>
      </c>
      <c r="M542" s="403"/>
      <c r="N542" s="458"/>
      <c r="O542" s="459">
        <v>0</v>
      </c>
      <c r="P542" s="460">
        <f>N542+O542</f>
        <v>0</v>
      </c>
      <c r="Q542" s="463">
        <v>0</v>
      </c>
      <c r="R542" s="459">
        <v>0</v>
      </c>
      <c r="S542" s="464">
        <f>Q542+R542</f>
        <v>0</v>
      </c>
      <c r="T542" s="458">
        <v>0</v>
      </c>
      <c r="U542" s="459">
        <v>0</v>
      </c>
      <c r="V542" s="460">
        <f>T542+U542</f>
        <v>0</v>
      </c>
      <c r="W542" s="384">
        <f>P542+S542+V542</f>
        <v>0</v>
      </c>
      <c r="X542" s="383"/>
    </row>
    <row r="543" spans="1:24" s="121" customFormat="1" x14ac:dyDescent="0.25">
      <c r="A543" s="803"/>
      <c r="B543" s="804"/>
      <c r="C543" s="804"/>
      <c r="D543" s="804"/>
      <c r="E543" s="804"/>
      <c r="F543" s="804"/>
      <c r="G543" s="804"/>
      <c r="H543" s="804"/>
      <c r="I543" s="805"/>
      <c r="J543" s="385"/>
      <c r="K543" s="398"/>
      <c r="L543" s="385"/>
      <c r="M543" s="403"/>
      <c r="N543" s="458"/>
      <c r="O543" s="459"/>
      <c r="P543" s="460"/>
      <c r="Q543" s="463"/>
      <c r="R543" s="459"/>
      <c r="S543" s="464"/>
      <c r="T543" s="458"/>
      <c r="U543" s="459"/>
      <c r="V543" s="460"/>
      <c r="W543" s="384"/>
      <c r="X543" s="405"/>
    </row>
    <row r="544" spans="1:24" s="121" customFormat="1" x14ac:dyDescent="0.25">
      <c r="A544" s="803"/>
      <c r="B544" s="804"/>
      <c r="C544" s="804"/>
      <c r="D544" s="804"/>
      <c r="E544" s="804"/>
      <c r="F544" s="804"/>
      <c r="G544" s="804"/>
      <c r="H544" s="804"/>
      <c r="I544" s="805"/>
      <c r="J544" s="385"/>
      <c r="K544" s="398" t="s">
        <v>378</v>
      </c>
      <c r="L544" s="385" t="s">
        <v>378</v>
      </c>
      <c r="M544" s="403"/>
      <c r="N544" s="458">
        <f t="shared" ref="N544:T544" si="763">SUM(N536:N542)</f>
        <v>4195364607</v>
      </c>
      <c r="O544" s="459">
        <f t="shared" si="763"/>
        <v>1059128159</v>
      </c>
      <c r="P544" s="460">
        <f t="shared" si="763"/>
        <v>5254492766</v>
      </c>
      <c r="Q544" s="463">
        <f t="shared" si="763"/>
        <v>2283106562</v>
      </c>
      <c r="R544" s="459">
        <f t="shared" si="763"/>
        <v>577900687</v>
      </c>
      <c r="S544" s="464">
        <f t="shared" si="763"/>
        <v>2861007249</v>
      </c>
      <c r="T544" s="458">
        <f t="shared" si="763"/>
        <v>35192076</v>
      </c>
      <c r="U544" s="459">
        <f>SUM(U536:U542)</f>
        <v>0</v>
      </c>
      <c r="V544" s="460">
        <f>T544+U544</f>
        <v>35192076</v>
      </c>
      <c r="W544" s="384">
        <f>SUM(W536:W542)</f>
        <v>8150692091</v>
      </c>
      <c r="X544" s="383"/>
    </row>
    <row r="545" spans="1:26" s="121" customFormat="1" x14ac:dyDescent="0.25">
      <c r="A545" s="803"/>
      <c r="B545" s="804"/>
      <c r="C545" s="804"/>
      <c r="D545" s="804"/>
      <c r="E545" s="804"/>
      <c r="F545" s="804"/>
      <c r="G545" s="804"/>
      <c r="H545" s="804"/>
      <c r="I545" s="805"/>
      <c r="J545" s="385"/>
      <c r="K545" s="398"/>
      <c r="L545" s="385"/>
      <c r="M545" s="403"/>
      <c r="N545" s="458"/>
      <c r="O545" s="459"/>
      <c r="P545" s="460"/>
      <c r="Q545" s="463"/>
      <c r="R545" s="459"/>
      <c r="S545" s="464"/>
      <c r="T545" s="458"/>
      <c r="U545" s="459"/>
      <c r="V545" s="460"/>
      <c r="W545" s="384"/>
      <c r="X545" s="405"/>
    </row>
    <row r="546" spans="1:26" s="121" customFormat="1" x14ac:dyDescent="0.25">
      <c r="A546" s="803"/>
      <c r="B546" s="804"/>
      <c r="C546" s="804"/>
      <c r="D546" s="804"/>
      <c r="E546" s="804"/>
      <c r="F546" s="804"/>
      <c r="G546" s="804"/>
      <c r="H546" s="804"/>
      <c r="I546" s="805"/>
      <c r="J546" s="385"/>
      <c r="K546" s="406" t="s">
        <v>379</v>
      </c>
      <c r="L546" s="407" t="s">
        <v>379</v>
      </c>
      <c r="M546" s="408"/>
      <c r="N546" s="458">
        <f t="shared" ref="N546:T546" si="764">N527-N544</f>
        <v>0</v>
      </c>
      <c r="O546" s="459">
        <f t="shared" si="764"/>
        <v>0</v>
      </c>
      <c r="P546" s="460">
        <f t="shared" si="764"/>
        <v>0</v>
      </c>
      <c r="Q546" s="463">
        <f t="shared" si="764"/>
        <v>0</v>
      </c>
      <c r="R546" s="459">
        <f t="shared" si="764"/>
        <v>0</v>
      </c>
      <c r="S546" s="464">
        <f t="shared" si="764"/>
        <v>0</v>
      </c>
      <c r="T546" s="458">
        <f t="shared" si="764"/>
        <v>6774801</v>
      </c>
      <c r="U546" s="459">
        <f>U527-U544</f>
        <v>0</v>
      </c>
      <c r="V546" s="460">
        <f>T546+U546</f>
        <v>6774801</v>
      </c>
      <c r="W546" s="409">
        <f>W527-W544</f>
        <v>6774801</v>
      </c>
      <c r="X546" s="410"/>
    </row>
    <row r="547" spans="1:26" s="121" customFormat="1" x14ac:dyDescent="0.25">
      <c r="A547" s="411"/>
      <c r="B547" s="411"/>
      <c r="C547" s="411"/>
      <c r="D547" s="411"/>
      <c r="E547" s="411"/>
      <c r="F547" s="412"/>
      <c r="G547" s="412"/>
      <c r="H547" s="412"/>
      <c r="I547" s="412"/>
      <c r="J547" s="412"/>
      <c r="K547" s="412"/>
      <c r="L547" s="413"/>
      <c r="M547" s="411"/>
      <c r="N547" s="411"/>
      <c r="O547" s="411"/>
      <c r="P547" s="411"/>
      <c r="Q547" s="411"/>
      <c r="R547" s="411"/>
      <c r="S547" s="411"/>
      <c r="T547" s="411"/>
      <c r="U547" s="411"/>
      <c r="V547" s="411"/>
      <c r="W547" s="414"/>
      <c r="X547" s="415"/>
      <c r="Y547" s="416"/>
      <c r="Z547" s="411"/>
    </row>
    <row r="548" spans="1:26" s="121" customFormat="1" x14ac:dyDescent="0.25">
      <c r="A548" s="412"/>
      <c r="B548" s="412"/>
      <c r="C548" s="412"/>
      <c r="D548" s="412"/>
      <c r="E548" s="412"/>
      <c r="F548" s="412"/>
      <c r="G548" s="412"/>
      <c r="H548" s="412"/>
      <c r="I548" s="412"/>
      <c r="J548" s="412"/>
      <c r="K548" s="412"/>
      <c r="L548" s="413"/>
      <c r="M548" s="411"/>
      <c r="N548" s="411"/>
      <c r="O548" s="411"/>
      <c r="P548" s="411"/>
      <c r="Q548" s="411"/>
      <c r="R548" s="411"/>
      <c r="S548" s="411"/>
      <c r="T548" s="411"/>
      <c r="U548" s="414"/>
      <c r="V548" s="411"/>
      <c r="W548" s="413" t="s">
        <v>465</v>
      </c>
      <c r="X548" s="415"/>
      <c r="Y548" s="417"/>
      <c r="Z548" s="411"/>
    </row>
    <row r="549" spans="1:26" s="121" customFormat="1" x14ac:dyDescent="0.25">
      <c r="A549" s="412"/>
      <c r="B549" s="412"/>
      <c r="C549" s="412"/>
      <c r="D549" s="412"/>
      <c r="E549" s="412"/>
      <c r="F549" s="412"/>
      <c r="G549" s="412"/>
      <c r="H549" s="412"/>
      <c r="I549" s="412"/>
      <c r="J549" s="412"/>
      <c r="K549" s="412"/>
      <c r="L549" s="413"/>
      <c r="M549" s="411"/>
      <c r="N549" s="411"/>
      <c r="O549" s="411"/>
      <c r="P549" s="411"/>
      <c r="Q549" s="413" t="s">
        <v>56</v>
      </c>
      <c r="R549" s="411"/>
      <c r="S549" s="411"/>
      <c r="T549" s="411"/>
      <c r="U549" s="414"/>
      <c r="V549" s="411"/>
      <c r="W549" s="411"/>
      <c r="X549" s="418"/>
      <c r="Y549" s="417"/>
      <c r="Z549" s="411"/>
    </row>
    <row r="550" spans="1:26" s="121" customFormat="1" x14ac:dyDescent="0.25">
      <c r="A550" s="412"/>
      <c r="B550" s="412"/>
      <c r="C550" s="412"/>
      <c r="D550" s="412"/>
      <c r="E550" s="412"/>
      <c r="F550" s="412"/>
      <c r="G550" s="412"/>
      <c r="H550" s="412"/>
      <c r="I550" s="412"/>
      <c r="J550" s="412"/>
      <c r="K550" s="412"/>
      <c r="L550" s="413"/>
      <c r="M550" s="411"/>
      <c r="N550" s="411"/>
      <c r="O550" s="411"/>
      <c r="P550" s="411"/>
      <c r="Q550" s="419" t="s">
        <v>44</v>
      </c>
      <c r="R550" s="411"/>
      <c r="S550" s="411"/>
      <c r="T550" s="414"/>
      <c r="U550" s="414"/>
      <c r="V550" s="411"/>
      <c r="W550" s="419" t="s">
        <v>2</v>
      </c>
      <c r="X550" s="418"/>
      <c r="Y550" s="420"/>
      <c r="Z550" s="414"/>
    </row>
    <row r="551" spans="1:26" s="121" customFormat="1" x14ac:dyDescent="0.25">
      <c r="A551" s="412"/>
      <c r="B551" s="412"/>
      <c r="C551" s="412"/>
      <c r="D551" s="412"/>
      <c r="E551" s="412"/>
      <c r="F551" s="412"/>
      <c r="G551" s="412"/>
      <c r="H551" s="412"/>
      <c r="I551" s="412"/>
      <c r="J551" s="412"/>
      <c r="K551" s="412"/>
      <c r="L551" s="413"/>
      <c r="M551" s="411"/>
      <c r="N551" s="411"/>
      <c r="O551" s="411"/>
      <c r="P551" s="411"/>
      <c r="Q551" s="413"/>
      <c r="R551" s="411"/>
      <c r="S551" s="411"/>
      <c r="T551" s="411"/>
      <c r="U551" s="411"/>
      <c r="V551" s="411"/>
      <c r="W551" s="413"/>
      <c r="X551" s="411"/>
      <c r="Y551" s="417"/>
      <c r="Z551" s="414"/>
    </row>
    <row r="552" spans="1:26" s="121" customFormat="1" x14ac:dyDescent="0.25">
      <c r="A552" s="412"/>
      <c r="B552" s="412"/>
      <c r="C552" s="412"/>
      <c r="D552" s="412"/>
      <c r="E552" s="412"/>
      <c r="F552" s="412"/>
      <c r="G552" s="421"/>
      <c r="H552" s="421"/>
      <c r="I552" s="421"/>
      <c r="J552" s="421"/>
      <c r="K552" s="421"/>
      <c r="L552" s="411"/>
      <c r="M552" s="411"/>
      <c r="N552" s="411"/>
      <c r="O552" s="411"/>
      <c r="P552" s="411"/>
      <c r="Q552" s="413"/>
      <c r="R552" s="411"/>
      <c r="S552" s="411"/>
      <c r="T552" s="411"/>
      <c r="U552" s="411"/>
      <c r="V552" s="411"/>
      <c r="W552" s="413"/>
      <c r="X552" s="411"/>
      <c r="Y552" s="417"/>
      <c r="Z552" s="411"/>
    </row>
    <row r="553" spans="1:26" s="121" customFormat="1" x14ac:dyDescent="0.25">
      <c r="A553" s="421"/>
      <c r="B553" s="421"/>
      <c r="C553" s="421"/>
      <c r="D553" s="421"/>
      <c r="E553" s="421"/>
      <c r="F553" s="412"/>
      <c r="G553" s="421"/>
      <c r="H553" s="421"/>
      <c r="I553" s="421"/>
      <c r="J553" s="421"/>
      <c r="K553" s="421"/>
      <c r="L553" s="411"/>
      <c r="M553" s="411"/>
      <c r="N553" s="411"/>
      <c r="O553" s="411"/>
      <c r="P553" s="411"/>
      <c r="Q553" s="413"/>
      <c r="R553" s="411"/>
      <c r="S553" s="411"/>
      <c r="T553" s="411"/>
      <c r="U553" s="411"/>
      <c r="V553" s="411"/>
      <c r="W553" s="413"/>
      <c r="X553" s="411"/>
      <c r="Y553" s="417"/>
      <c r="Z553" s="411"/>
    </row>
    <row r="554" spans="1:26" s="121" customFormat="1" x14ac:dyDescent="0.25">
      <c r="A554" s="421"/>
      <c r="B554" s="421"/>
      <c r="C554" s="421"/>
      <c r="D554" s="421"/>
      <c r="E554" s="421"/>
      <c r="F554" s="412"/>
      <c r="G554" s="421"/>
      <c r="H554" s="421"/>
      <c r="I554" s="421"/>
      <c r="J554" s="421"/>
      <c r="K554" s="421"/>
      <c r="L554" s="411"/>
      <c r="M554" s="411"/>
      <c r="N554" s="411"/>
      <c r="O554" s="411"/>
      <c r="P554" s="411"/>
      <c r="Q554" s="413"/>
      <c r="R554" s="411"/>
      <c r="S554" s="411"/>
      <c r="T554" s="411"/>
      <c r="U554" s="411"/>
      <c r="V554" s="411"/>
      <c r="W554" s="411"/>
      <c r="X554" s="411"/>
      <c r="Y554" s="417"/>
      <c r="Z554" s="411"/>
    </row>
    <row r="555" spans="1:26" s="121" customFormat="1" x14ac:dyDescent="0.25">
      <c r="A555" s="421"/>
      <c r="B555" s="421"/>
      <c r="C555" s="421"/>
      <c r="D555" s="421"/>
      <c r="E555" s="421"/>
      <c r="F555" s="412"/>
      <c r="G555" s="421"/>
      <c r="H555" s="421"/>
      <c r="I555" s="421"/>
      <c r="J555" s="421"/>
      <c r="K555" s="421"/>
      <c r="L555" s="411"/>
      <c r="M555" s="411"/>
      <c r="N555" s="411"/>
      <c r="O555" s="411"/>
      <c r="P555" s="411"/>
      <c r="Q555" s="422" t="s">
        <v>380</v>
      </c>
      <c r="R555" s="411"/>
      <c r="S555" s="411"/>
      <c r="T555" s="411"/>
      <c r="U555" s="411"/>
      <c r="V555" s="411"/>
      <c r="W555" s="423" t="s">
        <v>6</v>
      </c>
      <c r="X555" s="411"/>
      <c r="Y555" s="417"/>
      <c r="Z555" s="411"/>
    </row>
    <row r="556" spans="1:26" s="121" customFormat="1" x14ac:dyDescent="0.25">
      <c r="A556" s="421"/>
      <c r="B556" s="421"/>
      <c r="C556" s="421"/>
      <c r="D556" s="421"/>
      <c r="E556" s="421"/>
      <c r="F556" s="412"/>
      <c r="G556" s="421"/>
      <c r="H556" s="421"/>
      <c r="I556" s="421"/>
      <c r="J556" s="421"/>
      <c r="K556" s="421"/>
      <c r="L556" s="411"/>
      <c r="M556" s="411"/>
      <c r="N556" s="411"/>
      <c r="O556" s="411"/>
      <c r="P556" s="411"/>
      <c r="Q556" s="424" t="s">
        <v>381</v>
      </c>
      <c r="R556" s="411"/>
      <c r="S556" s="411"/>
      <c r="T556" s="411"/>
      <c r="U556" s="411"/>
      <c r="V556" s="411"/>
      <c r="W556" s="413" t="s">
        <v>382</v>
      </c>
      <c r="X556" s="411"/>
      <c r="Y556" s="414"/>
      <c r="Z556" s="411"/>
    </row>
    <row r="557" spans="1:26" s="121" customFormat="1" x14ac:dyDescent="0.25">
      <c r="A557" s="421"/>
      <c r="B557" s="421"/>
      <c r="C557" s="421"/>
      <c r="D557" s="421"/>
      <c r="E557" s="421"/>
      <c r="F557" s="412"/>
      <c r="G557" s="411"/>
      <c r="H557" s="411"/>
      <c r="I557" s="411"/>
      <c r="J557" s="411"/>
      <c r="K557" s="411"/>
      <c r="L557" s="424"/>
      <c r="M557" s="411"/>
      <c r="N557" s="411"/>
      <c r="O557" s="411"/>
      <c r="P557" s="411"/>
      <c r="Q557" s="411"/>
      <c r="R557" s="413"/>
      <c r="S557" s="411"/>
      <c r="T557" s="414"/>
      <c r="U557" s="411"/>
      <c r="V557" s="425"/>
    </row>
    <row r="558" spans="1:26" s="121" customFormat="1" x14ac:dyDescent="0.25">
      <c r="F558" s="122"/>
      <c r="G558" s="123"/>
      <c r="V558" s="425"/>
    </row>
    <row r="559" spans="1:26" s="121" customFormat="1" x14ac:dyDescent="0.25">
      <c r="F559" s="122"/>
      <c r="G559" s="123"/>
      <c r="V559" s="425"/>
    </row>
    <row r="560" spans="1:26" s="121" customFormat="1" x14ac:dyDescent="0.25">
      <c r="F560" s="122"/>
      <c r="G560" s="123"/>
      <c r="V560" s="425"/>
    </row>
    <row r="561" spans="6:22" s="121" customFormat="1" x14ac:dyDescent="0.25">
      <c r="F561" s="122"/>
      <c r="G561" s="123"/>
      <c r="V561" s="425"/>
    </row>
    <row r="562" spans="6:22" s="121" customFormat="1" x14ac:dyDescent="0.25">
      <c r="F562" s="122"/>
      <c r="G562" s="123"/>
      <c r="V562" s="425"/>
    </row>
    <row r="563" spans="6:22" s="121" customFormat="1" x14ac:dyDescent="0.25">
      <c r="F563" s="122"/>
      <c r="G563" s="123"/>
      <c r="V563" s="425"/>
    </row>
    <row r="564" spans="6:22" s="121" customFormat="1" x14ac:dyDescent="0.25">
      <c r="F564" s="122"/>
      <c r="G564" s="123"/>
      <c r="V564" s="425"/>
    </row>
    <row r="565" spans="6:22" s="121" customFormat="1" x14ac:dyDescent="0.25">
      <c r="F565" s="122"/>
      <c r="G565" s="123"/>
      <c r="V565" s="425"/>
    </row>
    <row r="566" spans="6:22" s="121" customFormat="1" x14ac:dyDescent="0.25">
      <c r="F566" s="122"/>
      <c r="G566" s="123"/>
      <c r="V566" s="425"/>
    </row>
    <row r="567" spans="6:22" s="121" customFormat="1" x14ac:dyDescent="0.25">
      <c r="F567" s="122"/>
      <c r="G567" s="123"/>
      <c r="V567" s="425"/>
    </row>
    <row r="568" spans="6:22" s="121" customFormat="1" x14ac:dyDescent="0.25">
      <c r="F568" s="122"/>
      <c r="G568" s="123"/>
      <c r="V568" s="425"/>
    </row>
    <row r="569" spans="6:22" s="121" customFormat="1" x14ac:dyDescent="0.25">
      <c r="F569" s="122"/>
      <c r="G569" s="123"/>
      <c r="V569" s="425"/>
    </row>
    <row r="570" spans="6:22" s="121" customFormat="1" x14ac:dyDescent="0.25">
      <c r="F570" s="122"/>
      <c r="G570" s="123"/>
      <c r="V570" s="425"/>
    </row>
    <row r="571" spans="6:22" s="121" customFormat="1" x14ac:dyDescent="0.25">
      <c r="F571" s="122"/>
      <c r="G571" s="123"/>
      <c r="V571" s="425"/>
    </row>
    <row r="572" spans="6:22" s="121" customFormat="1" x14ac:dyDescent="0.25">
      <c r="F572" s="122"/>
      <c r="G572" s="123"/>
      <c r="V572" s="425"/>
    </row>
    <row r="573" spans="6:22" s="121" customFormat="1" x14ac:dyDescent="0.25">
      <c r="F573" s="122"/>
      <c r="G573" s="123"/>
      <c r="V573" s="425"/>
    </row>
    <row r="574" spans="6:22" s="121" customFormat="1" x14ac:dyDescent="0.25">
      <c r="F574" s="122"/>
      <c r="G574" s="123"/>
      <c r="V574" s="425"/>
    </row>
    <row r="575" spans="6:22" s="121" customFormat="1" x14ac:dyDescent="0.25">
      <c r="F575" s="122"/>
      <c r="G575" s="123"/>
      <c r="V575" s="425"/>
    </row>
    <row r="576" spans="6:22" s="121" customFormat="1" x14ac:dyDescent="0.25">
      <c r="F576" s="122"/>
      <c r="G576" s="123"/>
      <c r="V576" s="425"/>
    </row>
    <row r="577" spans="6:22" s="121" customFormat="1" x14ac:dyDescent="0.25">
      <c r="F577" s="122"/>
      <c r="G577" s="123"/>
      <c r="V577" s="425"/>
    </row>
    <row r="578" spans="6:22" s="121" customFormat="1" x14ac:dyDescent="0.25">
      <c r="F578" s="122"/>
      <c r="G578" s="123"/>
      <c r="V578" s="425"/>
    </row>
    <row r="579" spans="6:22" s="121" customFormat="1" x14ac:dyDescent="0.25">
      <c r="F579" s="122"/>
      <c r="G579" s="123"/>
      <c r="V579" s="425"/>
    </row>
    <row r="580" spans="6:22" s="121" customFormat="1" x14ac:dyDescent="0.25">
      <c r="F580" s="122"/>
      <c r="G580" s="123"/>
      <c r="V580" s="425"/>
    </row>
    <row r="581" spans="6:22" s="121" customFormat="1" x14ac:dyDescent="0.25">
      <c r="F581" s="122"/>
      <c r="G581" s="123"/>
      <c r="V581" s="425"/>
    </row>
    <row r="582" spans="6:22" s="121" customFormat="1" x14ac:dyDescent="0.25">
      <c r="F582" s="122"/>
      <c r="G582" s="123"/>
      <c r="V582" s="425"/>
    </row>
    <row r="583" spans="6:22" s="121" customFormat="1" x14ac:dyDescent="0.25">
      <c r="F583" s="122"/>
      <c r="G583" s="123"/>
      <c r="V583" s="425"/>
    </row>
    <row r="584" spans="6:22" s="121" customFormat="1" x14ac:dyDescent="0.25">
      <c r="F584" s="122"/>
      <c r="G584" s="123"/>
      <c r="V584" s="425"/>
    </row>
    <row r="585" spans="6:22" s="121" customFormat="1" x14ac:dyDescent="0.25">
      <c r="F585" s="122"/>
      <c r="G585" s="123"/>
      <c r="V585" s="425"/>
    </row>
    <row r="586" spans="6:22" s="121" customFormat="1" x14ac:dyDescent="0.25">
      <c r="F586" s="122"/>
      <c r="G586" s="123"/>
      <c r="V586" s="425"/>
    </row>
    <row r="587" spans="6:22" s="121" customFormat="1" x14ac:dyDescent="0.25">
      <c r="F587" s="122"/>
      <c r="G587" s="123"/>
      <c r="V587" s="425"/>
    </row>
    <row r="588" spans="6:22" s="121" customFormat="1" x14ac:dyDescent="0.25">
      <c r="F588" s="122"/>
      <c r="G588" s="123"/>
      <c r="V588" s="425"/>
    </row>
    <row r="589" spans="6:22" s="121" customFormat="1" x14ac:dyDescent="0.25">
      <c r="F589" s="122"/>
      <c r="G589" s="123"/>
      <c r="V589" s="425"/>
    </row>
    <row r="590" spans="6:22" s="121" customFormat="1" x14ac:dyDescent="0.25">
      <c r="F590" s="122"/>
      <c r="G590" s="123"/>
      <c r="V590" s="425"/>
    </row>
    <row r="591" spans="6:22" s="121" customFormat="1" x14ac:dyDescent="0.25">
      <c r="F591" s="122"/>
      <c r="G591" s="123"/>
      <c r="V591" s="425"/>
    </row>
    <row r="592" spans="6:22" s="121" customFormat="1" x14ac:dyDescent="0.25">
      <c r="F592" s="122"/>
      <c r="G592" s="123"/>
      <c r="V592" s="425"/>
    </row>
    <row r="593" spans="6:22" s="121" customFormat="1" x14ac:dyDescent="0.25">
      <c r="F593" s="122"/>
      <c r="G593" s="123"/>
      <c r="V593" s="425"/>
    </row>
    <row r="594" spans="6:22" s="121" customFormat="1" x14ac:dyDescent="0.25">
      <c r="F594" s="122"/>
      <c r="G594" s="123"/>
      <c r="V594" s="425"/>
    </row>
    <row r="595" spans="6:22" s="121" customFormat="1" x14ac:dyDescent="0.25">
      <c r="F595" s="122"/>
      <c r="G595" s="123"/>
      <c r="V595" s="425"/>
    </row>
    <row r="596" spans="6:22" s="121" customFormat="1" x14ac:dyDescent="0.25">
      <c r="F596" s="122"/>
      <c r="G596" s="123"/>
      <c r="V596" s="425"/>
    </row>
    <row r="597" spans="6:22" s="121" customFormat="1" x14ac:dyDescent="0.25">
      <c r="F597" s="122"/>
      <c r="G597" s="123"/>
      <c r="V597" s="425"/>
    </row>
    <row r="598" spans="6:22" s="121" customFormat="1" x14ac:dyDescent="0.25">
      <c r="F598" s="122"/>
      <c r="G598" s="123"/>
      <c r="V598" s="425"/>
    </row>
    <row r="599" spans="6:22" s="121" customFormat="1" x14ac:dyDescent="0.25">
      <c r="F599" s="122"/>
      <c r="G599" s="123"/>
      <c r="V599" s="425"/>
    </row>
    <row r="600" spans="6:22" s="121" customFormat="1" x14ac:dyDescent="0.25">
      <c r="F600" s="122"/>
      <c r="G600" s="123"/>
      <c r="V600" s="425"/>
    </row>
    <row r="601" spans="6:22" s="121" customFormat="1" x14ac:dyDescent="0.25">
      <c r="F601" s="122"/>
      <c r="G601" s="123"/>
      <c r="V601" s="425"/>
    </row>
    <row r="602" spans="6:22" s="121" customFormat="1" x14ac:dyDescent="0.25">
      <c r="F602" s="122"/>
      <c r="G602" s="123"/>
      <c r="V602" s="425"/>
    </row>
    <row r="603" spans="6:22" s="121" customFormat="1" x14ac:dyDescent="0.25">
      <c r="F603" s="122"/>
      <c r="G603" s="123"/>
      <c r="V603" s="425"/>
    </row>
    <row r="604" spans="6:22" s="121" customFormat="1" x14ac:dyDescent="0.25">
      <c r="F604" s="122"/>
      <c r="G604" s="123"/>
      <c r="V604" s="425"/>
    </row>
    <row r="605" spans="6:22" s="121" customFormat="1" x14ac:dyDescent="0.25">
      <c r="F605" s="122"/>
      <c r="G605" s="123"/>
      <c r="V605" s="425"/>
    </row>
  </sheetData>
  <mergeCells count="445">
    <mergeCell ref="A545:I545"/>
    <mergeCell ref="A546:I546"/>
    <mergeCell ref="A539:I539"/>
    <mergeCell ref="A540:I540"/>
    <mergeCell ref="A541:I541"/>
    <mergeCell ref="A542:I542"/>
    <mergeCell ref="A543:I543"/>
    <mergeCell ref="A544:I544"/>
    <mergeCell ref="A533:J533"/>
    <mergeCell ref="A534:I534"/>
    <mergeCell ref="A535:I535"/>
    <mergeCell ref="A536:I536"/>
    <mergeCell ref="A537:I537"/>
    <mergeCell ref="A538:I538"/>
    <mergeCell ref="N530:P530"/>
    <mergeCell ref="Q530:S530"/>
    <mergeCell ref="T530:V530"/>
    <mergeCell ref="O531:O532"/>
    <mergeCell ref="R531:R532"/>
    <mergeCell ref="U531:U532"/>
    <mergeCell ref="A527:I527"/>
    <mergeCell ref="L527:M527"/>
    <mergeCell ref="A528:I528"/>
    <mergeCell ref="D529:L529"/>
    <mergeCell ref="A530:J532"/>
    <mergeCell ref="K530:K532"/>
    <mergeCell ref="A524:I524"/>
    <mergeCell ref="K524:M524"/>
    <mergeCell ref="A525:I525"/>
    <mergeCell ref="K525:M525"/>
    <mergeCell ref="A526:I526"/>
    <mergeCell ref="K526:M526"/>
    <mergeCell ref="A521:I521"/>
    <mergeCell ref="K521:M521"/>
    <mergeCell ref="A522:I522"/>
    <mergeCell ref="K522:M522"/>
    <mergeCell ref="A523:I523"/>
    <mergeCell ref="K523:M523"/>
    <mergeCell ref="A517:I517"/>
    <mergeCell ref="A518:I518"/>
    <mergeCell ref="K518:M518"/>
    <mergeCell ref="A519:I519"/>
    <mergeCell ref="K519:M519"/>
    <mergeCell ref="A520:I520"/>
    <mergeCell ref="K520:M520"/>
    <mergeCell ref="G506:K506"/>
    <mergeCell ref="G507:K507"/>
    <mergeCell ref="G511:K511"/>
    <mergeCell ref="G512:K512"/>
    <mergeCell ref="G513:K513"/>
    <mergeCell ref="G516:K516"/>
    <mergeCell ref="G499:K499"/>
    <mergeCell ref="G500:K500"/>
    <mergeCell ref="G501:K501"/>
    <mergeCell ref="G503:K503"/>
    <mergeCell ref="G504:K504"/>
    <mergeCell ref="G505:K505"/>
    <mergeCell ref="G491:K491"/>
    <mergeCell ref="G494:K494"/>
    <mergeCell ref="G495:K495"/>
    <mergeCell ref="G496:K496"/>
    <mergeCell ref="G497:K497"/>
    <mergeCell ref="G498:K498"/>
    <mergeCell ref="G469:K469"/>
    <mergeCell ref="G470:K470"/>
    <mergeCell ref="G472:K472"/>
    <mergeCell ref="G473:K473"/>
    <mergeCell ref="G474:K474"/>
    <mergeCell ref="G475:K475"/>
    <mergeCell ref="G463:K463"/>
    <mergeCell ref="G464:K464"/>
    <mergeCell ref="G465:K465"/>
    <mergeCell ref="G466:K466"/>
    <mergeCell ref="G467:K467"/>
    <mergeCell ref="G468:K468"/>
    <mergeCell ref="G455:K455"/>
    <mergeCell ref="G456:K456"/>
    <mergeCell ref="G459:K459"/>
    <mergeCell ref="G460:K460"/>
    <mergeCell ref="G461:K461"/>
    <mergeCell ref="G462:K462"/>
    <mergeCell ref="G444:K444"/>
    <mergeCell ref="G447:K447"/>
    <mergeCell ref="G450:K450"/>
    <mergeCell ref="G451:K451"/>
    <mergeCell ref="G452:K452"/>
    <mergeCell ref="G453:K453"/>
    <mergeCell ref="G437:K437"/>
    <mergeCell ref="G438:K438"/>
    <mergeCell ref="G439:K439"/>
    <mergeCell ref="G440:K440"/>
    <mergeCell ref="G442:K442"/>
    <mergeCell ref="G443:K443"/>
    <mergeCell ref="G427:K427"/>
    <mergeCell ref="G428:K428"/>
    <mergeCell ref="G430:K430"/>
    <mergeCell ref="G431:K431"/>
    <mergeCell ref="G433:K433"/>
    <mergeCell ref="G436:K436"/>
    <mergeCell ref="G421:K421"/>
    <mergeCell ref="G422:K422"/>
    <mergeCell ref="G423:K423"/>
    <mergeCell ref="G424:K424"/>
    <mergeCell ref="G425:K425"/>
    <mergeCell ref="G426:K426"/>
    <mergeCell ref="G413:K413"/>
    <mergeCell ref="G414:K414"/>
    <mergeCell ref="G415:K415"/>
    <mergeCell ref="G416:K416"/>
    <mergeCell ref="G417:K417"/>
    <mergeCell ref="G418:K418"/>
    <mergeCell ref="G407:K407"/>
    <mergeCell ref="G408:K408"/>
    <mergeCell ref="G409:K409"/>
    <mergeCell ref="G410:K410"/>
    <mergeCell ref="G411:K411"/>
    <mergeCell ref="G412:K412"/>
    <mergeCell ref="G399:K399"/>
    <mergeCell ref="G400:K400"/>
    <mergeCell ref="G403:K403"/>
    <mergeCell ref="G404:K404"/>
    <mergeCell ref="G405:K405"/>
    <mergeCell ref="G406:K406"/>
    <mergeCell ref="G391:K391"/>
    <mergeCell ref="G392:K392"/>
    <mergeCell ref="G394:K394"/>
    <mergeCell ref="G395:K395"/>
    <mergeCell ref="G396:K396"/>
    <mergeCell ref="G398:K398"/>
    <mergeCell ref="G384:K384"/>
    <mergeCell ref="G385:K385"/>
    <mergeCell ref="G386:K386"/>
    <mergeCell ref="G388:K388"/>
    <mergeCell ref="G389:K389"/>
    <mergeCell ref="G390:K390"/>
    <mergeCell ref="G376:K376"/>
    <mergeCell ref="G377:K377"/>
    <mergeCell ref="G378:K378"/>
    <mergeCell ref="G379:K379"/>
    <mergeCell ref="G382:K382"/>
    <mergeCell ref="G383:K383"/>
    <mergeCell ref="G366:K366"/>
    <mergeCell ref="G371:K371"/>
    <mergeCell ref="G372:K372"/>
    <mergeCell ref="G373:K373"/>
    <mergeCell ref="G374:K374"/>
    <mergeCell ref="G375:K375"/>
    <mergeCell ref="G358:K358"/>
    <mergeCell ref="G361:K361"/>
    <mergeCell ref="G362:K362"/>
    <mergeCell ref="G363:K363"/>
    <mergeCell ref="G364:K364"/>
    <mergeCell ref="G365:K365"/>
    <mergeCell ref="G349:K349"/>
    <mergeCell ref="G351:K351"/>
    <mergeCell ref="G352:K352"/>
    <mergeCell ref="G353:K353"/>
    <mergeCell ref="G356:K356"/>
    <mergeCell ref="G357:K357"/>
    <mergeCell ref="G342:K342"/>
    <mergeCell ref="G343:K343"/>
    <mergeCell ref="G344:K344"/>
    <mergeCell ref="G345:K345"/>
    <mergeCell ref="G347:K347"/>
    <mergeCell ref="G348:K348"/>
    <mergeCell ref="G333:K333"/>
    <mergeCell ref="G334:K334"/>
    <mergeCell ref="G336:K336"/>
    <mergeCell ref="G337:K337"/>
    <mergeCell ref="G340:K340"/>
    <mergeCell ref="G341:K341"/>
    <mergeCell ref="G326:K326"/>
    <mergeCell ref="G327:K327"/>
    <mergeCell ref="G328:K328"/>
    <mergeCell ref="G329:K329"/>
    <mergeCell ref="G330:K330"/>
    <mergeCell ref="G332:K332"/>
    <mergeCell ref="G320:K320"/>
    <mergeCell ref="G321:K321"/>
    <mergeCell ref="G322:K322"/>
    <mergeCell ref="G323:K323"/>
    <mergeCell ref="G324:K324"/>
    <mergeCell ref="G325:K325"/>
    <mergeCell ref="G312:K312"/>
    <mergeCell ref="G313:K313"/>
    <mergeCell ref="G314:K314"/>
    <mergeCell ref="G315:K315"/>
    <mergeCell ref="G316:K316"/>
    <mergeCell ref="G317:K317"/>
    <mergeCell ref="G304:K304"/>
    <mergeCell ref="G305:K305"/>
    <mergeCell ref="G306:K306"/>
    <mergeCell ref="G309:K309"/>
    <mergeCell ref="G310:K310"/>
    <mergeCell ref="G311:K311"/>
    <mergeCell ref="G298:K298"/>
    <mergeCell ref="G299:K299"/>
    <mergeCell ref="G300:K300"/>
    <mergeCell ref="G301:K301"/>
    <mergeCell ref="G302:K302"/>
    <mergeCell ref="G303:K303"/>
    <mergeCell ref="G291:K291"/>
    <mergeCell ref="G292:K292"/>
    <mergeCell ref="G294:K294"/>
    <mergeCell ref="G295:K295"/>
    <mergeCell ref="G296:K296"/>
    <mergeCell ref="G297:K297"/>
    <mergeCell ref="G285:K285"/>
    <mergeCell ref="G286:K286"/>
    <mergeCell ref="G287:K287"/>
    <mergeCell ref="G288:K288"/>
    <mergeCell ref="G289:K289"/>
    <mergeCell ref="G290:K290"/>
    <mergeCell ref="G279:K279"/>
    <mergeCell ref="G280:K280"/>
    <mergeCell ref="G281:K281"/>
    <mergeCell ref="G282:K282"/>
    <mergeCell ref="G283:K283"/>
    <mergeCell ref="G284:K284"/>
    <mergeCell ref="G272:K272"/>
    <mergeCell ref="G273:K273"/>
    <mergeCell ref="G274:K274"/>
    <mergeCell ref="G276:K276"/>
    <mergeCell ref="G277:K277"/>
    <mergeCell ref="G278:K278"/>
    <mergeCell ref="G266:K266"/>
    <mergeCell ref="G267:K267"/>
    <mergeCell ref="G268:K268"/>
    <mergeCell ref="G269:K269"/>
    <mergeCell ref="G270:K270"/>
    <mergeCell ref="G271:K271"/>
    <mergeCell ref="G260:K260"/>
    <mergeCell ref="G261:K261"/>
    <mergeCell ref="G262:K262"/>
    <mergeCell ref="G263:K263"/>
    <mergeCell ref="G264:K264"/>
    <mergeCell ref="G265:K265"/>
    <mergeCell ref="G254:K254"/>
    <mergeCell ref="G255:K255"/>
    <mergeCell ref="G256:K256"/>
    <mergeCell ref="G257:K257"/>
    <mergeCell ref="G258:K258"/>
    <mergeCell ref="G259:K259"/>
    <mergeCell ref="G248:K248"/>
    <mergeCell ref="G249:K249"/>
    <mergeCell ref="G250:K250"/>
    <mergeCell ref="G251:K251"/>
    <mergeCell ref="G252:K252"/>
    <mergeCell ref="G253:K253"/>
    <mergeCell ref="G241:K241"/>
    <mergeCell ref="G242:K242"/>
    <mergeCell ref="G243:K243"/>
    <mergeCell ref="G245:K245"/>
    <mergeCell ref="G246:K246"/>
    <mergeCell ref="G247:K247"/>
    <mergeCell ref="G233:K233"/>
    <mergeCell ref="G234:K234"/>
    <mergeCell ref="G235:K235"/>
    <mergeCell ref="G236:K236"/>
    <mergeCell ref="G239:K239"/>
    <mergeCell ref="G240:K240"/>
    <mergeCell ref="G226:K226"/>
    <mergeCell ref="G227:K227"/>
    <mergeCell ref="G228:K228"/>
    <mergeCell ref="G229:K229"/>
    <mergeCell ref="G230:K230"/>
    <mergeCell ref="G232:K232"/>
    <mergeCell ref="G219:K219"/>
    <mergeCell ref="G220:K220"/>
    <mergeCell ref="G221:K221"/>
    <mergeCell ref="G222:K222"/>
    <mergeCell ref="G223:K223"/>
    <mergeCell ref="G224:K224"/>
    <mergeCell ref="G213:K213"/>
    <mergeCell ref="G214:K214"/>
    <mergeCell ref="G215:K215"/>
    <mergeCell ref="G216:K216"/>
    <mergeCell ref="G217:K217"/>
    <mergeCell ref="G218:K218"/>
    <mergeCell ref="G207:K207"/>
    <mergeCell ref="G208:K208"/>
    <mergeCell ref="G209:K209"/>
    <mergeCell ref="G210:K210"/>
    <mergeCell ref="G211:K211"/>
    <mergeCell ref="G212:K212"/>
    <mergeCell ref="G201:K201"/>
    <mergeCell ref="G202:K202"/>
    <mergeCell ref="G203:K203"/>
    <mergeCell ref="G204:K204"/>
    <mergeCell ref="G205:K205"/>
    <mergeCell ref="G206:K206"/>
    <mergeCell ref="G195:K195"/>
    <mergeCell ref="G196:K196"/>
    <mergeCell ref="G197:K197"/>
    <mergeCell ref="G198:K198"/>
    <mergeCell ref="G199:K199"/>
    <mergeCell ref="G200:K200"/>
    <mergeCell ref="G189:K189"/>
    <mergeCell ref="G190:K190"/>
    <mergeCell ref="G191:K191"/>
    <mergeCell ref="G192:K192"/>
    <mergeCell ref="G193:K193"/>
    <mergeCell ref="G194:K194"/>
    <mergeCell ref="G183:K183"/>
    <mergeCell ref="G184:K184"/>
    <mergeCell ref="G185:K185"/>
    <mergeCell ref="G186:K186"/>
    <mergeCell ref="G187:K187"/>
    <mergeCell ref="G188:K188"/>
    <mergeCell ref="G177:K177"/>
    <mergeCell ref="G178:K178"/>
    <mergeCell ref="G179:K179"/>
    <mergeCell ref="G180:K180"/>
    <mergeCell ref="G181:K181"/>
    <mergeCell ref="G182:K182"/>
    <mergeCell ref="G171:K171"/>
    <mergeCell ref="G172:K172"/>
    <mergeCell ref="G173:K173"/>
    <mergeCell ref="G174:K174"/>
    <mergeCell ref="G175:K175"/>
    <mergeCell ref="G176:K176"/>
    <mergeCell ref="G165:K165"/>
    <mergeCell ref="G166:K166"/>
    <mergeCell ref="G167:K167"/>
    <mergeCell ref="G168:K168"/>
    <mergeCell ref="G169:K169"/>
    <mergeCell ref="G170:K170"/>
    <mergeCell ref="G159:K159"/>
    <mergeCell ref="G160:K160"/>
    <mergeCell ref="G161:K161"/>
    <mergeCell ref="G162:K162"/>
    <mergeCell ref="G163:K163"/>
    <mergeCell ref="G164:K164"/>
    <mergeCell ref="G153:K153"/>
    <mergeCell ref="G154:K154"/>
    <mergeCell ref="G155:K155"/>
    <mergeCell ref="G156:K156"/>
    <mergeCell ref="G157:K157"/>
    <mergeCell ref="G158:K158"/>
    <mergeCell ref="G147:K147"/>
    <mergeCell ref="G148:K148"/>
    <mergeCell ref="G149:K149"/>
    <mergeCell ref="G150:K150"/>
    <mergeCell ref="G151:K151"/>
    <mergeCell ref="G152:K152"/>
    <mergeCell ref="G140:K140"/>
    <mergeCell ref="G141:K141"/>
    <mergeCell ref="G142:K142"/>
    <mergeCell ref="G144:K144"/>
    <mergeCell ref="G145:K145"/>
    <mergeCell ref="G146:K146"/>
    <mergeCell ref="G133:K133"/>
    <mergeCell ref="G134:K134"/>
    <mergeCell ref="G135:K135"/>
    <mergeCell ref="G137:K137"/>
    <mergeCell ref="G138:K138"/>
    <mergeCell ref="G139:K139"/>
    <mergeCell ref="G126:K126"/>
    <mergeCell ref="G127:K127"/>
    <mergeCell ref="G129:K129"/>
    <mergeCell ref="G130:K130"/>
    <mergeCell ref="G131:K131"/>
    <mergeCell ref="G132:K132"/>
    <mergeCell ref="G117:K117"/>
    <mergeCell ref="G120:K120"/>
    <mergeCell ref="G122:K122"/>
    <mergeCell ref="G123:K123"/>
    <mergeCell ref="G124:K124"/>
    <mergeCell ref="G125:K125"/>
    <mergeCell ref="G111:K111"/>
    <mergeCell ref="G112:K112"/>
    <mergeCell ref="G113:K113"/>
    <mergeCell ref="G114:K114"/>
    <mergeCell ref="G115:K115"/>
    <mergeCell ref="G116:K116"/>
    <mergeCell ref="G104:K104"/>
    <mergeCell ref="G105:I105"/>
    <mergeCell ref="G106:K106"/>
    <mergeCell ref="G107:K107"/>
    <mergeCell ref="G108:K108"/>
    <mergeCell ref="G110:K110"/>
    <mergeCell ref="G98:K98"/>
    <mergeCell ref="G99:I99"/>
    <mergeCell ref="G100:K100"/>
    <mergeCell ref="G101:I101"/>
    <mergeCell ref="G102:K102"/>
    <mergeCell ref="G103:I103"/>
    <mergeCell ref="G62:K62"/>
    <mergeCell ref="G63:K63"/>
    <mergeCell ref="G64:K64"/>
    <mergeCell ref="G95:K95"/>
    <mergeCell ref="G96:K96"/>
    <mergeCell ref="G97:K97"/>
    <mergeCell ref="G56:K56"/>
    <mergeCell ref="G57:K57"/>
    <mergeCell ref="G58:K58"/>
    <mergeCell ref="G59:K59"/>
    <mergeCell ref="G60:K60"/>
    <mergeCell ref="G61:K61"/>
    <mergeCell ref="G50:K50"/>
    <mergeCell ref="G51:K51"/>
    <mergeCell ref="G52:K52"/>
    <mergeCell ref="G53:K53"/>
    <mergeCell ref="G54:K54"/>
    <mergeCell ref="G55:K55"/>
    <mergeCell ref="G43:K43"/>
    <mergeCell ref="G44:K44"/>
    <mergeCell ref="G45:K45"/>
    <mergeCell ref="G46:K46"/>
    <mergeCell ref="G47:K47"/>
    <mergeCell ref="G48:K48"/>
    <mergeCell ref="G34:K34"/>
    <mergeCell ref="G35:K35"/>
    <mergeCell ref="G37:K37"/>
    <mergeCell ref="G38:K38"/>
    <mergeCell ref="G39:K39"/>
    <mergeCell ref="G42:K42"/>
    <mergeCell ref="G26:K26"/>
    <mergeCell ref="G27:K27"/>
    <mergeCell ref="G28:K28"/>
    <mergeCell ref="G31:K31"/>
    <mergeCell ref="G32:K32"/>
    <mergeCell ref="G33:K33"/>
    <mergeCell ref="G20:K20"/>
    <mergeCell ref="G21:K21"/>
    <mergeCell ref="G22:K22"/>
    <mergeCell ref="G23:K23"/>
    <mergeCell ref="G24:K24"/>
    <mergeCell ref="G25:K25"/>
    <mergeCell ref="R9:R10"/>
    <mergeCell ref="U9:U10"/>
    <mergeCell ref="A11:I11"/>
    <mergeCell ref="G17:K17"/>
    <mergeCell ref="G18:K18"/>
    <mergeCell ref="G19:K19"/>
    <mergeCell ref="I2:AC2"/>
    <mergeCell ref="I3:X3"/>
    <mergeCell ref="I4:AC4"/>
    <mergeCell ref="A8:I10"/>
    <mergeCell ref="L8:L10"/>
    <mergeCell ref="M8:M10"/>
    <mergeCell ref="N8:P8"/>
    <mergeCell ref="Q8:S8"/>
    <mergeCell ref="T8:V8"/>
    <mergeCell ref="O9:O10"/>
  </mergeCells>
  <pageMargins left="0.11811023622047245" right="0.11811023622047245" top="0.55118110236220474" bottom="0.55118110236220474" header="0.31496062992125984" footer="0.31496062992125984"/>
  <pageSetup paperSize="9" scale="55" orientation="landscape" horizontalDpi="360" verticalDpi="36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BKU</vt:lpstr>
      <vt:lpstr>B Pajak</vt:lpstr>
      <vt:lpstr>Tu2P Kas</vt:lpstr>
      <vt:lpstr>Fungsional FIX</vt:lpstr>
      <vt:lpstr>'B Pajak'!Print_Area</vt:lpstr>
      <vt:lpstr>BKU!Print_Area</vt:lpstr>
      <vt:lpstr>'B Pajak'!Print_Titles</vt:lpstr>
      <vt:lpstr>BKU!Print_Titles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Administrator</cp:lastModifiedBy>
  <cp:lastPrinted>2026-04-08T03:55:51Z</cp:lastPrinted>
  <dcterms:created xsi:type="dcterms:W3CDTF">2025-02-03T03:24:06Z</dcterms:created>
  <dcterms:modified xsi:type="dcterms:W3CDTF">2026-07-09T04:04:46Z</dcterms:modified>
</cp:coreProperties>
</file>